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R:\LGS\EF\Leitung\DZRW-Teamleitung\Betriebsprüfung\LST Prüf_PrüfFestst\neue Formulare ab 2022\"/>
    </mc:Choice>
  </mc:AlternateContent>
  <xr:revisionPtr revIDLastSave="0" documentId="13_ncr:1_{6CEF8F81-6AF8-4ADC-8A50-E9DF68CEFC81}" xr6:coauthVersionLast="47" xr6:coauthVersionMax="47" xr10:uidLastSave="{00000000-0000-0000-0000-000000000000}"/>
  <workbookProtection workbookPassword="C270" lockStructure="1"/>
  <bookViews>
    <workbookView xWindow="-120" yWindow="-120" windowWidth="29040" windowHeight="17640" firstSheet="1" activeTab="1" xr2:uid="{00000000-000D-0000-FFFF-FFFF00000000}"/>
  </bookViews>
  <sheets>
    <sheet name="Anleitung" sheetId="4" r:id="rId1"/>
    <sheet name="Dienstreiseabrechnung" sheetId="1" r:id="rId2"/>
    <sheet name="Basistabelle" sheetId="3" state="hidden" r:id="rId3"/>
    <sheet name="Tabelle1" sheetId="5" state="hidden" r:id="rId4"/>
    <sheet name="Tabelle2" sheetId="7" state="hidden" r:id="rId5"/>
    <sheet name="Tabelle3" sheetId="8" state="hidden" r:id="rId6"/>
    <sheet name="Tabelle4" sheetId="9" state="hidden" r:id="rId7"/>
    <sheet name="Tabelle5" sheetId="10" state="hidden" r:id="rId8"/>
  </sheets>
  <definedNames>
    <definedName name="_xlnm.Print_Area" localSheetId="1">Dienstreiseabrechnung!$A$1:$H$78</definedName>
    <definedName name="Kontrollkästchen7" localSheetId="1">Dienstreiseabrechnung!#REF!</definedName>
  </definedNames>
  <calcPr calcId="191028"/>
  <customWorkbookViews>
    <customWorkbookView name="Hundertmark, Sylvia - Persönliche Ansicht" guid="{69D0E9F2-ED71-4B03-A88B-8E3E43BB68A9}" mergeInterval="0" personalView="1" maximized="1" windowWidth="1920" windowHeight="862" activeSheetId="3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3" i="1" l="1"/>
  <c r="C205" i="3" l="1"/>
  <c r="C206" i="3"/>
  <c r="C204" i="3"/>
  <c r="C207" i="3" l="1"/>
  <c r="D204" i="3" l="1"/>
  <c r="D211" i="3"/>
  <c r="H70" i="1" l="1"/>
  <c r="G199" i="3"/>
  <c r="G194" i="3"/>
  <c r="G193" i="3"/>
  <c r="G192" i="3"/>
  <c r="N190" i="3" l="1"/>
  <c r="A182" i="3" l="1"/>
  <c r="A180" i="3" s="1"/>
  <c r="A179" i="3"/>
  <c r="A62" i="3" l="1"/>
  <c r="C194" i="3" l="1"/>
  <c r="C193" i="3"/>
  <c r="C192" i="3"/>
  <c r="A198" i="3"/>
  <c r="A194" i="3"/>
  <c r="A192" i="3"/>
  <c r="I192" i="3" s="1"/>
  <c r="A199" i="3"/>
  <c r="I199" i="3" s="1"/>
  <c r="A197" i="3"/>
  <c r="A193" i="3"/>
  <c r="I193" i="3" s="1"/>
  <c r="A189" i="3"/>
  <c r="A188" i="3"/>
  <c r="A187" i="3"/>
  <c r="D28" i="1"/>
  <c r="D26" i="1"/>
  <c r="I29" i="1"/>
  <c r="I27" i="1"/>
  <c r="G24" i="1"/>
  <c r="E192" i="3" l="1"/>
  <c r="H192" i="3" s="1"/>
  <c r="J192" i="3" s="1"/>
  <c r="I194" i="3"/>
  <c r="E194" i="3"/>
  <c r="K194" i="3" s="1"/>
  <c r="E193" i="3"/>
  <c r="K193" i="3" s="1"/>
  <c r="B96" i="3"/>
  <c r="K192" i="3" l="1"/>
  <c r="H194" i="3"/>
  <c r="J194" i="3" s="1"/>
  <c r="H193" i="3"/>
  <c r="J193" i="3" s="1"/>
  <c r="B144" i="3"/>
  <c r="C199" i="3" s="1"/>
  <c r="E199" i="3" s="1"/>
  <c r="B143" i="3"/>
  <c r="C198" i="3" s="1"/>
  <c r="B142" i="3"/>
  <c r="B140" i="3"/>
  <c r="B139" i="3"/>
  <c r="B138" i="3"/>
  <c r="B136" i="3"/>
  <c r="B135" i="3"/>
  <c r="C188" i="3" s="1"/>
  <c r="E188" i="3" s="1"/>
  <c r="H188" i="3" s="1"/>
  <c r="J188" i="3" s="1"/>
  <c r="B134" i="3"/>
  <c r="C187" i="3" s="1"/>
  <c r="B131" i="3"/>
  <c r="B132" i="3"/>
  <c r="B130" i="3"/>
  <c r="G188" i="3" l="1"/>
  <c r="I188" i="3" s="1"/>
  <c r="G189" i="3"/>
  <c r="I189" i="3" s="1"/>
  <c r="C189" i="3"/>
  <c r="E189" i="3" s="1"/>
  <c r="H189" i="3" s="1"/>
  <c r="J189" i="3" s="1"/>
  <c r="G197" i="3"/>
  <c r="I197" i="3" s="1"/>
  <c r="E198" i="3"/>
  <c r="H198" i="3" s="1"/>
  <c r="J198" i="3" s="1"/>
  <c r="C197" i="3"/>
  <c r="E197" i="3" s="1"/>
  <c r="K199" i="3"/>
  <c r="H199" i="3"/>
  <c r="J199" i="3" s="1"/>
  <c r="K188" i="3"/>
  <c r="E187" i="3"/>
  <c r="H187" i="3" s="1"/>
  <c r="J187" i="3" s="1"/>
  <c r="C52" i="3"/>
  <c r="F52" i="3"/>
  <c r="C53" i="3"/>
  <c r="F53" i="3"/>
  <c r="Q76" i="3"/>
  <c r="Q79" i="3"/>
  <c r="Q82" i="3"/>
  <c r="Q85" i="3"/>
  <c r="C92" i="3"/>
  <c r="A111" i="3"/>
  <c r="A112" i="3" s="1"/>
  <c r="G187" i="3" l="1"/>
  <c r="I187" i="3" s="1"/>
  <c r="K198" i="3"/>
  <c r="K189" i="3"/>
  <c r="K197" i="3"/>
  <c r="H197" i="3"/>
  <c r="J197" i="3" s="1"/>
  <c r="K187" i="3"/>
  <c r="K191" i="3"/>
  <c r="B97" i="3"/>
  <c r="A55" i="1"/>
  <c r="H40" i="1"/>
  <c r="A104" i="3" l="1"/>
  <c r="A106" i="3" s="1"/>
  <c r="B104" i="3" s="1"/>
  <c r="B106" i="3" l="1"/>
  <c r="H42" i="1" s="1"/>
  <c r="A119" i="3"/>
  <c r="F82" i="3"/>
  <c r="F79" i="3"/>
  <c r="N79" i="3" s="1"/>
  <c r="T79" i="3" s="1"/>
  <c r="F85" i="3"/>
  <c r="N85" i="3" s="1"/>
  <c r="T85" i="3" s="1"/>
  <c r="F76" i="3"/>
  <c r="N76" i="3" s="1"/>
  <c r="T76" i="3" s="1"/>
  <c r="D17" i="1"/>
  <c r="D16" i="1"/>
  <c r="A17" i="1"/>
  <c r="A16" i="1"/>
  <c r="H44" i="1" l="1"/>
  <c r="A126" i="3"/>
  <c r="B126" i="3" s="1"/>
  <c r="A57" i="3"/>
  <c r="A61" i="3"/>
  <c r="A63" i="3" s="1"/>
  <c r="B57" i="3"/>
  <c r="H74" i="1" l="1"/>
  <c r="H51" i="1"/>
  <c r="C203" i="3"/>
  <c r="D203" i="3" s="1"/>
  <c r="B61" i="3"/>
  <c r="A67" i="3"/>
  <c r="A68" i="3" s="1"/>
  <c r="C57" i="3"/>
  <c r="F57" i="3"/>
  <c r="D210" i="3" l="1"/>
  <c r="C210" i="3" s="1"/>
  <c r="D212" i="3"/>
  <c r="D209" i="3"/>
  <c r="D82" i="3"/>
  <c r="M57" i="3"/>
  <c r="Q57" i="3" s="1"/>
  <c r="S57" i="3"/>
  <c r="Z57" i="3" s="1"/>
  <c r="AA57" i="3" s="1"/>
  <c r="C61" i="3"/>
  <c r="F61" i="3" s="1"/>
  <c r="M61" i="3" s="1"/>
  <c r="L61" i="3"/>
  <c r="P57" i="3"/>
  <c r="R57" i="3" s="1"/>
  <c r="E213" i="3" l="1"/>
  <c r="D213" i="3"/>
  <c r="D217" i="3" s="1"/>
  <c r="D205" i="3"/>
  <c r="D207" i="3"/>
  <c r="L82" i="3"/>
  <c r="L79" i="3"/>
  <c r="M79" i="3" s="1"/>
  <c r="U79" i="3" s="1"/>
  <c r="A114" i="3"/>
  <c r="B114" i="3" s="1"/>
  <c r="E82" i="3"/>
  <c r="K82" i="3"/>
  <c r="C82" i="3"/>
  <c r="N82" i="3" s="1"/>
  <c r="T82" i="3" s="1"/>
  <c r="N61" i="3"/>
  <c r="L85" i="3"/>
  <c r="M85" i="3" s="1"/>
  <c r="D216" i="3" l="1"/>
  <c r="D218" i="3"/>
  <c r="M82" i="3"/>
  <c r="W82" i="3" s="1"/>
  <c r="E214" i="3"/>
  <c r="P79" i="3"/>
  <c r="R79" i="3" s="1"/>
  <c r="A115" i="3"/>
  <c r="B115" i="3" s="1"/>
  <c r="B116" i="3" s="1"/>
  <c r="W79" i="3"/>
  <c r="G198" i="3" s="1"/>
  <c r="I198" i="3" s="1"/>
  <c r="V79" i="3"/>
  <c r="B119" i="3"/>
  <c r="L76" i="3"/>
  <c r="M76" i="3" s="1"/>
  <c r="P76" i="3" s="1"/>
  <c r="R76" i="3" s="1"/>
  <c r="P85" i="3"/>
  <c r="R85" i="3" s="1"/>
  <c r="U85" i="3"/>
  <c r="W85" i="3"/>
  <c r="V85" i="3"/>
  <c r="D222" i="3" l="1"/>
  <c r="D220" i="3"/>
  <c r="D221" i="3"/>
  <c r="P82" i="3"/>
  <c r="R82" i="3" s="1"/>
  <c r="V82" i="3"/>
  <c r="U82" i="3"/>
  <c r="A123" i="3"/>
  <c r="B123" i="3" s="1"/>
  <c r="A122" i="3"/>
  <c r="B122" i="3" s="1"/>
  <c r="A121" i="3"/>
  <c r="B121" i="3" s="1"/>
  <c r="B165" i="3"/>
  <c r="C165" i="3" s="1"/>
  <c r="B164" i="3"/>
  <c r="C164" i="3" s="1"/>
  <c r="B163" i="3"/>
  <c r="C163" i="3" s="1"/>
  <c r="V76" i="3"/>
  <c r="W76" i="3"/>
  <c r="U76" i="3"/>
  <c r="B169" i="3" l="1"/>
  <c r="C169" i="3" s="1"/>
  <c r="B170" i="3"/>
  <c r="C170" i="3" s="1"/>
  <c r="B168" i="3"/>
  <c r="C168" i="3" s="1"/>
  <c r="B151" i="3"/>
  <c r="B152" i="3"/>
  <c r="B150" i="3"/>
  <c r="B160" i="3"/>
  <c r="C160" i="3" s="1"/>
  <c r="B159" i="3"/>
  <c r="C159" i="3" s="1"/>
  <c r="B158" i="3"/>
  <c r="C158" i="3" s="1"/>
  <c r="C111" i="3"/>
  <c r="B175" i="3" l="1"/>
  <c r="B173" i="3"/>
  <c r="B174" i="3"/>
  <c r="C151" i="3"/>
  <c r="C150" i="3"/>
  <c r="C173" i="3" s="1"/>
  <c r="C152" i="3"/>
  <c r="C175" i="3" l="1"/>
  <c r="C174" i="3"/>
  <c r="D214" i="3" l="1"/>
  <c r="C176" i="3"/>
  <c r="C69" i="1"/>
  <c r="C77" i="1"/>
  <c r="B124" i="3" l="1"/>
  <c r="B125" i="3" s="1"/>
  <c r="C126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Hundertmark, Sylvia</author>
  </authors>
  <commentList>
    <comment ref="C9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
Bitte nach Fertigstellung der Abrechnung sie Anlage Verpflegung mit ausdrucken!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<sst xmlns="http://schemas.openxmlformats.org/spreadsheetml/2006/main" count="414" uniqueCount="304">
  <si>
    <t>Anleitung und Erläuterungen zum Ausfüllen der Dienstreiseabrechnung sowie der Anlage Verpflegung</t>
  </si>
  <si>
    <t>Bitte vor jeder Dienstreise einen Dienstreiseantrag stellen und sich diesen genehmigen lassen, sofern Ihnen keine generelle Dienstreisegenehmigung für Ihre Reise erteilt wurde.</t>
  </si>
  <si>
    <t>Bitte beginnen Sie bei der Bearbeitung des Formulars DR-Abrechnung immer mit der Dienstreiseabrechnung, die Anlage Verpflegung bitte erst anschließend ausfüllen.</t>
  </si>
  <si>
    <t>Es sind nur die hellblauen (DR-Antrag) und die lilafarbenen Felder (DR-Abrechnung) zu füllen.</t>
  </si>
  <si>
    <t>Ggf. sind Auswahlboxen und Kontrollkästchen anzuklicken.</t>
  </si>
  <si>
    <t>Bitte beachten Sie bei der Angabe der Reisezeiten wie Datum und Uhrzeit die hinterlegten Formate.</t>
  </si>
  <si>
    <t>Bitte beachten Sie die Fehlermeldungen auf der rechten Blattseite in roter Schrift, die ggf. bei falschen oder fehlenden Eintragungen angezeigt werden.</t>
  </si>
  <si>
    <t>Sind die Eintragungen korrekt, verschwinden die roten Fehlermeldungen.</t>
  </si>
  <si>
    <t>Start- und Zieladresse</t>
  </si>
  <si>
    <t>Bitte achten Sie bei den alternativen Angaben im hellblauen/rosa Feld darauf, dass Sie nicht nur die Adresse, sondern auch den Namen mit angeben.</t>
  </si>
  <si>
    <t>z. B. Startadresse bei Privatanschrift:</t>
  </si>
  <si>
    <t>Max Müller o. Müller, Max, Blümchenweg 3, 24899 Blumenhausen</t>
  </si>
  <si>
    <t>Oder bei einer Veranstaltung in einem Hotel:</t>
  </si>
  <si>
    <t>Hotel Berlin, Lützowplatz 17, 10785 Berlin</t>
  </si>
  <si>
    <t>Dienstreiseabrechnung EA 2022</t>
  </si>
  <si>
    <t>Vers.          Datum</t>
  </si>
  <si>
    <t>Dateipfad</t>
  </si>
  <si>
    <t>Seite(n)</t>
  </si>
  <si>
    <t>1.0              01.08.2019</t>
  </si>
  <si>
    <t>Intranat / Qualitätsmanagement / Formulare /
FO 010_Dienstreiseantrag + Dienstreiseabrechnung EA</t>
  </si>
  <si>
    <t>1 von 1</t>
  </si>
  <si>
    <t>Bearbeiter(in): Hundertmark/Struve</t>
  </si>
  <si>
    <t>Freigabe durch: Schmieder</t>
  </si>
  <si>
    <t xml:space="preserve">Dienstreiseabrechnung                  </t>
  </si>
  <si>
    <t>- ehrenamtlich -</t>
  </si>
  <si>
    <t>für Dienstreisen innerhalb von Deutschland</t>
  </si>
  <si>
    <t>1.  Angaben zur Person</t>
  </si>
  <si>
    <t>Name, Vorname</t>
  </si>
  <si>
    <t>Dienststelle</t>
  </si>
  <si>
    <t>Bereich/Abteilung</t>
  </si>
  <si>
    <t>2. Angaben zur Dienstreise</t>
  </si>
  <si>
    <t>Reisezweck</t>
  </si>
  <si>
    <t>Kosten-    stelle</t>
  </si>
  <si>
    <r>
      <t xml:space="preserve">Start-Adresse (Straße, Hausnr., PLZ, Ort)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Bitte auswählen oder alternativ angeben</t>
    </r>
  </si>
  <si>
    <r>
      <t xml:space="preserve">Ziel-Adresse (Name, Straße, Hausnr., PLZ, Ort)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Bitte auswählen oder alternativ angeben</t>
    </r>
  </si>
  <si>
    <t xml:space="preserve">   </t>
  </si>
  <si>
    <t>Dienstreisegenehmigung ist beigefügt :</t>
  </si>
  <si>
    <t xml:space="preserve">          Bewilligte generelle Dienstreisegenehmigung liegt vor:</t>
  </si>
  <si>
    <t>Beförderungsmittel (bitte anklicken)</t>
  </si>
  <si>
    <t>Bahn</t>
  </si>
  <si>
    <t>Flugzeug</t>
  </si>
  <si>
    <t>Dienstfahrrad</t>
  </si>
  <si>
    <t>Bus</t>
  </si>
  <si>
    <t>Eigenes Fahrrad</t>
  </si>
  <si>
    <t>Dienstwagen</t>
  </si>
  <si>
    <t>Eigenes Kfz</t>
  </si>
  <si>
    <t>Antritt der Dienstreise:</t>
  </si>
  <si>
    <t>Datum (TT.MM.JJJJ)</t>
  </si>
  <si>
    <t>Uhrzeit (hh:mm)</t>
  </si>
  <si>
    <t>Ende der Dienstreise:</t>
  </si>
  <si>
    <t>Nur bei Erstattung durch das GS auszufüllen:</t>
  </si>
  <si>
    <t>Beginn der Sitzung / Dienstgeschäfte:</t>
  </si>
  <si>
    <t>Ende der Sitzung / Dienstgeschäfte:</t>
  </si>
  <si>
    <t>     </t>
  </si>
  <si>
    <t>3. Abrechnung der Dienstreise</t>
  </si>
  <si>
    <r>
      <rPr>
        <b/>
        <sz val="12"/>
        <color theme="1"/>
        <rFont val="Calibri"/>
        <family val="2"/>
        <scheme val="minor"/>
      </rPr>
      <t>Fahrtkosten</t>
    </r>
    <r>
      <rPr>
        <sz val="9"/>
        <color theme="1"/>
        <rFont val="Calibri"/>
        <family val="2"/>
        <scheme val="minor"/>
      </rPr>
      <t xml:space="preserve"> (Kosten für Fahrkarten, Bahntickets usw.)</t>
    </r>
  </si>
  <si>
    <t>(Bitte Belege beifügen)</t>
  </si>
  <si>
    <t>Wegstreckenentschädigung für Nutzg. eigenes Kfz</t>
  </si>
  <si>
    <t>(bitte Routenplanung beifügen)</t>
  </si>
  <si>
    <t>KM</t>
  </si>
  <si>
    <t>Deckelung bei Überschreitung von 130,00 EUR gemäß § 5 Nr. 1 Satz 2 BRKG</t>
  </si>
  <si>
    <t>Gesamt Wegstreckenentschädigung</t>
  </si>
  <si>
    <t>Reisenebenkosten</t>
  </si>
  <si>
    <t>Parkgebühren</t>
  </si>
  <si>
    <t>Kosten Taxi</t>
  </si>
  <si>
    <t>Mautgebühren u. sonstige Kosten</t>
  </si>
  <si>
    <t>Gesamtbetrag  in EUR</t>
  </si>
  <si>
    <t xml:space="preserve">           Der Gesamtbetrag soll auf nachfolgendes Konto überwiesen werden</t>
  </si>
  <si>
    <t>4. Bankverbindung</t>
  </si>
  <si>
    <t>Kontoinhaber (Name, Vorname)</t>
  </si>
  <si>
    <t>Konto-Nr.</t>
  </si>
  <si>
    <t>Bankleitzahl</t>
  </si>
  <si>
    <t>Kreditistitut</t>
  </si>
  <si>
    <t>Iban-Nr.</t>
  </si>
  <si>
    <t>BIC</t>
  </si>
  <si>
    <t>Ich versichere, dass mir die Auslagen in angegebener Höhe entstanden sind und ich vorstehende Angaben nach bestem Wissen und Gewissen vollständig und richtig gemacht habe.</t>
  </si>
  <si>
    <t>Ort, Datum</t>
  </si>
  <si>
    <t>Betrag erhalten (bei Barauszahlung)</t>
  </si>
  <si>
    <t>Unterschrift:</t>
  </si>
  <si>
    <t>Interne Beleg-Nummer:</t>
  </si>
  <si>
    <t>Rechnungsbetrag:</t>
  </si>
  <si>
    <t>Kontierung:</t>
  </si>
  <si>
    <t>Gutschrift:</t>
  </si>
  <si>
    <t>gebucht:</t>
  </si>
  <si>
    <t>Kostenstelle</t>
  </si>
  <si>
    <t>Belastung:</t>
  </si>
  <si>
    <t>rechnerisch richtig:</t>
  </si>
  <si>
    <t>Sachkonten</t>
  </si>
  <si>
    <t>siehe nebenstehend</t>
  </si>
  <si>
    <t>So. RK</t>
  </si>
  <si>
    <t>Zur Zahlung angewiesen:</t>
  </si>
  <si>
    <t>sachlich richtig:</t>
  </si>
  <si>
    <t>68732</t>
  </si>
  <si>
    <t>KM-Geld</t>
  </si>
  <si>
    <t>Überwiesen am:</t>
  </si>
  <si>
    <t>Zahlungsbetrag:</t>
  </si>
  <si>
    <t>Abkürzung</t>
  </si>
  <si>
    <t>Pos.</t>
  </si>
  <si>
    <t>Einrichtung</t>
  </si>
  <si>
    <t>Adresse</t>
  </si>
  <si>
    <t xml:space="preserve">      </t>
  </si>
  <si>
    <t xml:space="preserve">    </t>
  </si>
  <si>
    <t xml:space="preserve">     </t>
  </si>
  <si>
    <t>BW Dahme</t>
  </si>
  <si>
    <t>DRK Betreutes Wohnen Dahme</t>
  </si>
  <si>
    <t>Seestraße 32, 23747 Dahme</t>
  </si>
  <si>
    <t>BW Flensburg-Mürwik</t>
  </si>
  <si>
    <t>DRK Betreutes Wohnen Flensburg-Mürwik</t>
  </si>
  <si>
    <t>Swinemünder Straße 7-7e, 24943 Flensburg</t>
  </si>
  <si>
    <t>Chr.-Husen-Haus</t>
  </si>
  <si>
    <t>DRK Christof-Husen-Haus</t>
  </si>
  <si>
    <t>Henry-Dunant-Straße 6-10, 24223 Schwentinental / OT Raisdorf</t>
  </si>
  <si>
    <t>DRK GS Berlin</t>
  </si>
  <si>
    <t>Generalsektretariat beim DRK e.V. Berlin</t>
  </si>
  <si>
    <t>Carstennstraße 58, 12205 Berlin</t>
  </si>
  <si>
    <t>DRK KH MRZ</t>
  </si>
  <si>
    <t>DRK-Krankenhaus Mölln-Ratzeburg gGmbH</t>
  </si>
  <si>
    <t>Röpersberg 2, 23909 Ratzeburg</t>
  </si>
  <si>
    <t>EPI Klinik Raisdorf</t>
  </si>
  <si>
    <t>DRK Norddeutsches Epilepsiezentrum Raisdorf</t>
  </si>
  <si>
    <t>Hilfszu/Depot Raisdorf</t>
  </si>
  <si>
    <t>DRK LV S.-H. e. V., Einsatz- und Logistikzentrum Raisdorf</t>
  </si>
  <si>
    <t>Henry-Dunant-Straße 10-12, 24223 Schwentinental / OT Raisdorf</t>
  </si>
  <si>
    <t>Landesförderzentrum</t>
  </si>
  <si>
    <t>DRK Landesförderzentrum</t>
  </si>
  <si>
    <t>Landesgeschäftsstelle</t>
  </si>
  <si>
    <t>DRK Landesverband Schleswig-Holstein e.V.</t>
  </si>
  <si>
    <t>Klaus-Groth-Platz 1, 24105 Kiel</t>
  </si>
  <si>
    <t>NRK SPO</t>
  </si>
  <si>
    <t>DRK Nordsee-Reha-Klinik St. Peter-Ording</t>
  </si>
  <si>
    <t>Im Bad 102, 25826 St. Peter-Ording</t>
  </si>
  <si>
    <t>RDS</t>
  </si>
  <si>
    <t>DRK-Rettungsdienstschule Schleswig-Holstein gGmbH</t>
  </si>
  <si>
    <t>Herrendamm 42-50, 23556 Lübeck</t>
  </si>
  <si>
    <t>SfA Kiel</t>
  </si>
  <si>
    <t>DRK-Fachschule für Altenpflege</t>
  </si>
  <si>
    <t>Kirchenstraße 10, 24105 Kiel</t>
  </si>
  <si>
    <t>SfA Eutin</t>
  </si>
  <si>
    <t>Meinsdorfer Weg 19, 23701 Eutin</t>
  </si>
  <si>
    <t>SfA Heide</t>
  </si>
  <si>
    <t>Esmachstraße 50, 25746 Heide</t>
  </si>
  <si>
    <t>SuPz Lübeck</t>
  </si>
  <si>
    <t>DRK Senioren- u. Pflegezentrum im Park</t>
  </si>
  <si>
    <t>Waldstraße 52, 23568 Lübeck</t>
  </si>
  <si>
    <t>SUTZ Raisdorf</t>
  </si>
  <si>
    <t>DRK Schul- und Therapiezentrum</t>
  </si>
  <si>
    <t>ZGF Pellworm</t>
  </si>
  <si>
    <t>DRK-Zentrum für Gesundheit und Familie</t>
  </si>
  <si>
    <t>Uthlandestr. 8, 25849 Pellworm</t>
  </si>
  <si>
    <t>ZGF Plön</t>
  </si>
  <si>
    <t>Ölmühlenallee 6, 24306 Plön</t>
  </si>
  <si>
    <t>ZGF Wittdün</t>
  </si>
  <si>
    <t>Inselstraße 44, 25946 Wittdün/Amrum</t>
  </si>
  <si>
    <t>DRK-KV Dithmarschen</t>
  </si>
  <si>
    <t xml:space="preserve">DRK-Kreisverband Dithmarschen e.V. </t>
  </si>
  <si>
    <t>Hamburger Straße 73, 25746 Heide</t>
  </si>
  <si>
    <t>DRK-KV FL-Stadt</t>
  </si>
  <si>
    <t>DRK-Kreisverband Flensburg-Stadt e.V.</t>
  </si>
  <si>
    <t>Valentiner Hof 29, 24941 Flensburg</t>
  </si>
  <si>
    <t>DRK-KV Hzt.-LB</t>
  </si>
  <si>
    <t>DRK-Kreisverband Herzogtum-Lauenburg e.V.</t>
  </si>
  <si>
    <t>Röpersberg 10, 23909 Ratzeburg</t>
  </si>
  <si>
    <t>DRK-KV Kiel</t>
  </si>
  <si>
    <t>DRK-Kreisverband Kiel e.V.</t>
  </si>
  <si>
    <t>DRK-KV Lübeck</t>
  </si>
  <si>
    <t>DRK-Kreisverband Lübeck e.V.</t>
  </si>
  <si>
    <t>Herrendamm 42 - 50, 23556 Lübeck</t>
  </si>
  <si>
    <t>DRK-KV NMS</t>
  </si>
  <si>
    <t>DRK-Kreisverband Neumünster e.V.</t>
  </si>
  <si>
    <t>Schützenstraße 14 - 16, 24534 Neumünster</t>
  </si>
  <si>
    <t>DRK-KV NF</t>
  </si>
  <si>
    <t>DRK-Kreisverband Nordfriesland e.V.</t>
  </si>
  <si>
    <t>Industriestr. 9, 25813 Husum</t>
  </si>
  <si>
    <t>DRK-KV OH</t>
  </si>
  <si>
    <t>DRK-Kreisverband Ostholstein e.V.</t>
  </si>
  <si>
    <t>Waldstraße 6, 23701 Eutin</t>
  </si>
  <si>
    <t>DRK-KV Pinneberg</t>
  </si>
  <si>
    <t>DRK-Kreisverband Pinneberg e.V.</t>
  </si>
  <si>
    <t>Oberer Ehmschen 53, 25462 Rellingen</t>
  </si>
  <si>
    <t>DRK-KV PL</t>
  </si>
  <si>
    <t>DRK-Kreisverband Plöner Land e.V.</t>
  </si>
  <si>
    <t>Plöner Landstraße 14, 24211 Schellhorn</t>
  </si>
  <si>
    <t>DRK-KV RD-EF</t>
  </si>
  <si>
    <t>DRK-Kreisverband Rendsburg-Eckernförde e.V.</t>
  </si>
  <si>
    <t>Berliner Str. 2, 24768 Rendsburg</t>
  </si>
  <si>
    <t>DRK-KV Schlesw-FL</t>
  </si>
  <si>
    <t>DRK-Kreisverband Schleswig-Flensburg e.V.</t>
  </si>
  <si>
    <t>Stadtweg 49, 24837 Schleswig</t>
  </si>
  <si>
    <t>DRK-KV Segeberg</t>
  </si>
  <si>
    <t>DRK-Kreisverband Segeberg e.V.</t>
  </si>
  <si>
    <t>Kurhausstr. 57, 23795 Bad Segeberg</t>
  </si>
  <si>
    <t>DRK-KV Steinburg</t>
  </si>
  <si>
    <t>DRK-Kreisverband Steinburg e.V.</t>
  </si>
  <si>
    <t>Bahnhofstraße 11, 25524 Itzehoe</t>
  </si>
  <si>
    <t>DRK-KV Stormarn</t>
  </si>
  <si>
    <t>DRK-Kreisverband Stormarn e.V.</t>
  </si>
  <si>
    <t>Grabauer Str. 17, 23843 Bad Oldesloe</t>
  </si>
  <si>
    <t>Pos. Nr. Adresse</t>
  </si>
  <si>
    <t>Anreise</t>
  </si>
  <si>
    <t>Abreise</t>
  </si>
  <si>
    <t>DB Verpflegungspauschale</t>
  </si>
  <si>
    <t>Anreisedatum</t>
  </si>
  <si>
    <t>Abreisedatum</t>
  </si>
  <si>
    <t>Tg 24 Std abwesend</t>
  </si>
  <si>
    <t>DR-Tage gesamt</t>
  </si>
  <si>
    <t>TG Anspruch auf VPL Anreise</t>
  </si>
  <si>
    <t>TG Anspruch auf VPL Abreise</t>
  </si>
  <si>
    <t>Betrag Anspruch auf VPL Anreise</t>
  </si>
  <si>
    <t>Betrag Anspruch auf VPL Abreise</t>
  </si>
  <si>
    <t>TG Anspruch auf VPL 24 Std</t>
  </si>
  <si>
    <t>Anspruch Pauschale 24 Std</t>
  </si>
  <si>
    <t>Gesamt Anspruch 24 Std</t>
  </si>
  <si>
    <t>Betrag Anspruch auf VPL 24 Std</t>
  </si>
  <si>
    <t>Abwesenheit 1 TG DR</t>
  </si>
  <si>
    <t>Umrechnung Uhrz in Zahl</t>
  </si>
  <si>
    <t>Anspruch nur bei 1 TG DR</t>
  </si>
  <si>
    <t>Anspruch Pauschale 1 TG DR</t>
  </si>
  <si>
    <t>eintag erfüllt</t>
  </si>
  <si>
    <t>Mindestabwesenheit erfüllt</t>
  </si>
  <si>
    <t>Berechnung DR-Tage</t>
  </si>
  <si>
    <t>Gesamttage</t>
  </si>
  <si>
    <t>Tage mit 24 Std. Abwesenheit</t>
  </si>
  <si>
    <t>Bedingung für KFZ-KZ eig.</t>
  </si>
  <si>
    <t>Bedingung für Dienst KFZ-KZ</t>
  </si>
  <si>
    <t>DB Kürzung erhaltene Verpflegung</t>
  </si>
  <si>
    <t>Gesamtbetrag Anrechnung eintägig</t>
  </si>
  <si>
    <t>Mögl. Maximale Mahlzeiten</t>
  </si>
  <si>
    <t>Mögl. Maximale Kürzung</t>
  </si>
  <si>
    <t>Tatsächliche Kürzung</t>
  </si>
  <si>
    <t>Anspruch regulär bei Erfüllung</t>
  </si>
  <si>
    <t>IST Anspruch Pauschale</t>
  </si>
  <si>
    <t>IST Anspruch Pauschale erfüllt</t>
  </si>
  <si>
    <t>Meldung ob Kürzung zu hoch, wenn IST Anspr erfüllt</t>
  </si>
  <si>
    <t>Ergebnis bei fehlendem Anspruch</t>
  </si>
  <si>
    <t>vorgen. falsche Kürzung bei fehldendem Anspr</t>
  </si>
  <si>
    <t>Diff zw. maxKürz u ISTKürz bei fehlendem Anspr</t>
  </si>
  <si>
    <t>Differenz wenn kein Anspr aber Kürzung</t>
  </si>
  <si>
    <t>Kürzung auf Null</t>
  </si>
  <si>
    <t>Ergebnis max. Kürzung bei Anspruch</t>
  </si>
  <si>
    <t>Meldung wenn Anspruch erfüllt aber Kürzung zu hoch</t>
  </si>
  <si>
    <t>Ergebnis Ende</t>
  </si>
  <si>
    <t>Gesamtbetrag Anrechnung Anreise</t>
  </si>
  <si>
    <t>Anspruch regulär bei Erfüll</t>
  </si>
  <si>
    <t>Diff zw. maxKürz u ISTKürz</t>
  </si>
  <si>
    <t>Einzelbetrag Tg zwischen AnAbreise</t>
  </si>
  <si>
    <t>IST Gesamt Tg für mögl. gesamt max. Kürzung</t>
  </si>
  <si>
    <t>IST mögl. max. Kürzung gem. IST Menge Tage</t>
  </si>
  <si>
    <t>Gesamtbetrag Anrechnung Abreise</t>
  </si>
  <si>
    <t>Sprung in Formular bei Klick Verpflegung</t>
  </si>
  <si>
    <t>Text:</t>
  </si>
  <si>
    <t>Bitte geben Sie noch in der Anlage Verpflegung die gewährte Mahlzeit unter Pkt. 4. an. Bitte Art der Mahlzeit anklicken.</t>
  </si>
  <si>
    <t>KM bei Wegstreckenentschädigung runden</t>
  </si>
  <si>
    <t>Deckelung Wegstreckenentschädigung</t>
  </si>
  <si>
    <t>Begrenzung Wegstreckentschädigung auf 130 EUR</t>
  </si>
  <si>
    <t>Mahlzeiten ohne Gew. Verpfl</t>
  </si>
  <si>
    <t>M</t>
  </si>
  <si>
    <t>Anrechnung Kürzung bei fehlender Mindestabwesenheit</t>
  </si>
  <si>
    <t>Abwesenheit bei eintäg DR</t>
  </si>
  <si>
    <t>Umrechnung Zahl</t>
  </si>
  <si>
    <t>Beding dass kein Anspruch eintägig = wahr</t>
  </si>
  <si>
    <t>wenn beide 0 dann wahr</t>
  </si>
  <si>
    <t>Ermittlung Mahlzeiten bei nicht erfüllter Mindestabwesenheit</t>
  </si>
  <si>
    <t>Ergebnis</t>
  </si>
  <si>
    <t>Menge Mahlzeit bei Nichtanspr VerpflPau</t>
  </si>
  <si>
    <t>Bedingung: Wenn &gt;0 dann Meldung Weiterleitung an Pewe</t>
  </si>
  <si>
    <t>Klick Menge Mahlzeiten</t>
  </si>
  <si>
    <t>Meldung Pewe</t>
  </si>
  <si>
    <t>Eintägig</t>
  </si>
  <si>
    <t>Mahlzeiten mit Gew. Verpfl</t>
  </si>
  <si>
    <t>Menge</t>
  </si>
  <si>
    <t>Frühstück</t>
  </si>
  <si>
    <t>Mittag</t>
  </si>
  <si>
    <t>Abendessen</t>
  </si>
  <si>
    <t>mehrtägig</t>
  </si>
  <si>
    <t>zwischen</t>
  </si>
  <si>
    <t>gesamt</t>
  </si>
  <si>
    <t>Siehe ab Zeile 71 Anl Verpfl</t>
  </si>
  <si>
    <t>Menge Mahlzeiten bei VerpflP</t>
  </si>
  <si>
    <t>Dienstreiseantrag</t>
  </si>
  <si>
    <t>Text Begründung private Kfz Nutzung</t>
  </si>
  <si>
    <t>Bedingung dass Zeile Begründung im Antrag mit Text gefüllt ist</t>
  </si>
  <si>
    <t>Plausibilität Kürzungen Verpflegung eintägig/mehrtägig</t>
  </si>
  <si>
    <t>Wenn Text dann falsche Eintragung:</t>
  </si>
  <si>
    <t>wahr wenn Kürzung unter eintägig</t>
  </si>
  <si>
    <t>Bedingung erfüllt mit falsch, wenn eintägig aber Kürz mehrtägig</t>
  </si>
  <si>
    <t>Bedingung erfüllt mit falsch, wenn mehrtägig aber Kürz eintägig</t>
  </si>
  <si>
    <t>nicht eintägig = wahr / nicht mehrtägig = falsch</t>
  </si>
  <si>
    <t>eintägig erfüllt = wahr</t>
  </si>
  <si>
    <t>Kürzung unter mehrtägig = falsch</t>
  </si>
  <si>
    <t>wenn eintägig wahr u. Kürzung mehrtägig = falsch</t>
  </si>
  <si>
    <t>Bitte geben Sie die Mahlzeiten unter den eintägigen Dienstreisen an!</t>
  </si>
  <si>
    <t>Bitte geben Sie die Mahlzeiten unter den mehrtägigen Dienstreisen an!</t>
  </si>
  <si>
    <t xml:space="preserve">eintägig </t>
  </si>
  <si>
    <t>gesch veranl. Bew.</t>
  </si>
  <si>
    <t>Zahl 1, wenn eintägig unter 8 Stadt</t>
  </si>
  <si>
    <t>wenn über 1, dann eintägig unter 8 Std. und Mahlzeit gleich gesch veranl. Bewirtung</t>
  </si>
  <si>
    <t>über 1 wenn kein Anspr auf Pauschale</t>
  </si>
  <si>
    <t>0 wenn eintägig unter 8 Stunden</t>
  </si>
  <si>
    <t>1 wenn eintägig über 8 Std.</t>
  </si>
  <si>
    <t>1 wenn gesch veranl Bewirtung</t>
  </si>
  <si>
    <t>1 wenn mehrtägig</t>
  </si>
  <si>
    <t>mit Pauschale</t>
  </si>
  <si>
    <t>Kürzung gesch veranl. Bew.</t>
  </si>
  <si>
    <t>ohne Pauschale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</si>
</sst>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400]h:mm:ss\ AM/PM"/>
    <numFmt numFmtId="165" formatCode="#,##0.0"/>
    <numFmt numFmtId="166" formatCode="h:mm;@"/>
    <numFmt numFmtId="167" formatCode="0.00000"/>
  </numFmts>
  <fonts count="4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.5"/>
      <color rgb="FFFF000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5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26"/>
      <color theme="1"/>
      <name val="Arial"/>
      <family val="2"/>
    </font>
    <font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0">
    <xf numFmtId="0" fontId="0" fillId="0" borderId="0" xfId="0"/>
    <xf numFmtId="0" fontId="21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0" fontId="9" fillId="3" borderId="14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9" fillId="3" borderId="8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1" fillId="0" borderId="0" xfId="0" applyFont="1"/>
    <xf numFmtId="4" fontId="1" fillId="0" borderId="0" xfId="0" applyNumberFormat="1" applyFont="1"/>
    <xf numFmtId="4" fontId="0" fillId="0" borderId="0" xfId="0" applyNumberFormat="1"/>
    <xf numFmtId="0" fontId="6" fillId="2" borderId="6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4" fontId="0" fillId="0" borderId="3" xfId="0" applyNumberFormat="1" applyBorder="1"/>
    <xf numFmtId="0" fontId="17" fillId="4" borderId="4" xfId="0" applyFont="1" applyFill="1" applyBorder="1"/>
    <xf numFmtId="0" fontId="17" fillId="4" borderId="5" xfId="0" applyFont="1" applyFill="1" applyBorder="1"/>
    <xf numFmtId="4" fontId="17" fillId="4" borderId="5" xfId="0" applyNumberFormat="1" applyFont="1" applyFill="1" applyBorder="1"/>
    <xf numFmtId="4" fontId="17" fillId="4" borderId="6" xfId="0" applyNumberFormat="1" applyFont="1" applyFill="1" applyBorder="1"/>
    <xf numFmtId="0" fontId="21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vertical="center" wrapText="1"/>
    </xf>
    <xf numFmtId="0" fontId="0" fillId="0" borderId="28" xfId="0" applyBorder="1"/>
    <xf numFmtId="4" fontId="0" fillId="0" borderId="29" xfId="0" applyNumberFormat="1" applyBorder="1"/>
    <xf numFmtId="0" fontId="0" fillId="0" borderId="30" xfId="0" applyBorder="1"/>
    <xf numFmtId="0" fontId="0" fillId="0" borderId="31" xfId="0" applyBorder="1"/>
    <xf numFmtId="4" fontId="0" fillId="0" borderId="31" xfId="0" applyNumberFormat="1" applyBorder="1"/>
    <xf numFmtId="0" fontId="0" fillId="0" borderId="32" xfId="0" applyBorder="1"/>
    <xf numFmtId="0" fontId="1" fillId="0" borderId="33" xfId="0" applyFont="1" applyBorder="1"/>
    <xf numFmtId="4" fontId="1" fillId="5" borderId="28" xfId="0" applyNumberFormat="1" applyFont="1" applyFill="1" applyBorder="1"/>
    <xf numFmtId="4" fontId="1" fillId="0" borderId="2" xfId="0" applyNumberFormat="1" applyFont="1" applyBorder="1"/>
    <xf numFmtId="4" fontId="0" fillId="6" borderId="2" xfId="0" applyNumberFormat="1" applyFill="1" applyBorder="1"/>
    <xf numFmtId="4" fontId="0" fillId="0" borderId="2" xfId="0" applyNumberFormat="1" applyBorder="1"/>
    <xf numFmtId="0" fontId="0" fillId="0" borderId="2" xfId="0" applyBorder="1"/>
    <xf numFmtId="0" fontId="0" fillId="0" borderId="29" xfId="0" applyBorder="1"/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1" fillId="5" borderId="30" xfId="0" applyFont="1" applyFill="1" applyBorder="1" applyAlignment="1">
      <alignment horizontal="right" wrapText="1"/>
    </xf>
    <xf numFmtId="0" fontId="0" fillId="6" borderId="0" xfId="0" applyFill="1" applyAlignment="1">
      <alignment horizontal="right" wrapText="1"/>
    </xf>
    <xf numFmtId="0" fontId="0" fillId="0" borderId="0" xfId="0" applyAlignment="1">
      <alignment horizontal="right" wrapText="1"/>
    </xf>
    <xf numFmtId="0" fontId="0" fillId="6" borderId="0" xfId="0" applyFill="1" applyAlignment="1">
      <alignment wrapText="1"/>
    </xf>
    <xf numFmtId="0" fontId="1" fillId="5" borderId="30" xfId="0" applyFont="1" applyFill="1" applyBorder="1"/>
    <xf numFmtId="0" fontId="0" fillId="6" borderId="0" xfId="0" applyFill="1"/>
    <xf numFmtId="4" fontId="1" fillId="5" borderId="30" xfId="0" applyNumberFormat="1" applyFont="1" applyFill="1" applyBorder="1"/>
    <xf numFmtId="4" fontId="0" fillId="6" borderId="0" xfId="0" applyNumberFormat="1" applyFill="1"/>
    <xf numFmtId="4" fontId="1" fillId="0" borderId="0" xfId="0" applyNumberFormat="1" applyFont="1" applyAlignment="1">
      <alignment wrapText="1"/>
    </xf>
    <xf numFmtId="4" fontId="1" fillId="5" borderId="30" xfId="0" applyNumberFormat="1" applyFont="1" applyFill="1" applyBorder="1" applyAlignment="1">
      <alignment wrapText="1"/>
    </xf>
    <xf numFmtId="4" fontId="0" fillId="6" borderId="0" xfId="0" applyNumberFormat="1" applyFill="1" applyAlignment="1">
      <alignment wrapText="1"/>
    </xf>
    <xf numFmtId="0" fontId="0" fillId="0" borderId="17" xfId="0" applyBorder="1"/>
    <xf numFmtId="0" fontId="0" fillId="7" borderId="2" xfId="0" applyFill="1" applyBorder="1"/>
    <xf numFmtId="2" fontId="0" fillId="7" borderId="29" xfId="0" applyNumberFormat="1" applyFill="1" applyBorder="1"/>
    <xf numFmtId="0" fontId="0" fillId="7" borderId="0" xfId="0" applyFill="1"/>
    <xf numFmtId="2" fontId="0" fillId="7" borderId="31" xfId="0" applyNumberFormat="1" applyFill="1" applyBorder="1"/>
    <xf numFmtId="0" fontId="0" fillId="7" borderId="31" xfId="0" applyFill="1" applyBorder="1"/>
    <xf numFmtId="4" fontId="0" fillId="7" borderId="0" xfId="0" applyNumberFormat="1" applyFill="1"/>
    <xf numFmtId="14" fontId="0" fillId="7" borderId="0" xfId="0" applyNumberFormat="1" applyFill="1"/>
    <xf numFmtId="14" fontId="0" fillId="7" borderId="31" xfId="0" applyNumberFormat="1" applyFill="1" applyBorder="1"/>
    <xf numFmtId="0" fontId="0" fillId="7" borderId="17" xfId="0" applyFill="1" applyBorder="1"/>
    <xf numFmtId="0" fontId="1" fillId="7" borderId="33" xfId="0" applyFont="1" applyFill="1" applyBorder="1"/>
    <xf numFmtId="0" fontId="1" fillId="0" borderId="31" xfId="0" applyFont="1" applyBorder="1" applyAlignment="1">
      <alignment wrapText="1"/>
    </xf>
    <xf numFmtId="0" fontId="1" fillId="0" borderId="31" xfId="0" applyFont="1" applyBorder="1"/>
    <xf numFmtId="0" fontId="0" fillId="0" borderId="38" xfId="0" applyBorder="1"/>
    <xf numFmtId="0" fontId="0" fillId="0" borderId="37" xfId="0" applyBorder="1"/>
    <xf numFmtId="0" fontId="0" fillId="0" borderId="33" xfId="0" applyBorder="1"/>
    <xf numFmtId="0" fontId="0" fillId="0" borderId="29" xfId="0" applyBorder="1" applyAlignment="1">
      <alignment horizontal="right"/>
    </xf>
    <xf numFmtId="0" fontId="0" fillId="0" borderId="36" xfId="0" applyBorder="1"/>
    <xf numFmtId="0" fontId="0" fillId="0" borderId="35" xfId="0" applyBorder="1"/>
    <xf numFmtId="0" fontId="0" fillId="0" borderId="34" xfId="0" applyBorder="1"/>
    <xf numFmtId="0" fontId="0" fillId="0" borderId="27" xfId="0" applyBorder="1"/>
    <xf numFmtId="20" fontId="0" fillId="0" borderId="31" xfId="0" applyNumberFormat="1" applyBorder="1"/>
    <xf numFmtId="4" fontId="0" fillId="0" borderId="30" xfId="0" applyNumberFormat="1" applyBorder="1"/>
    <xf numFmtId="2" fontId="0" fillId="0" borderId="31" xfId="0" applyNumberFormat="1" applyBorder="1"/>
    <xf numFmtId="0" fontId="27" fillId="0" borderId="33" xfId="0" applyFont="1" applyBorder="1"/>
    <xf numFmtId="0" fontId="30" fillId="0" borderId="0" xfId="0" applyFont="1"/>
    <xf numFmtId="0" fontId="19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5" fillId="0" borderId="0" xfId="0" applyFont="1"/>
    <xf numFmtId="0" fontId="35" fillId="0" borderId="4" xfId="0" applyFont="1" applyBorder="1" applyAlignment="1">
      <alignment horizontal="left" vertical="center" wrapText="1"/>
    </xf>
    <xf numFmtId="0" fontId="35" fillId="0" borderId="5" xfId="0" applyFont="1" applyBorder="1" applyAlignment="1">
      <alignment vertical="center" wrapText="1"/>
    </xf>
    <xf numFmtId="0" fontId="34" fillId="0" borderId="9" xfId="0" applyFont="1" applyBorder="1" applyAlignment="1">
      <alignment horizontal="left" vertical="center" wrapText="1"/>
    </xf>
    <xf numFmtId="0" fontId="0" fillId="0" borderId="0" xfId="0" applyProtection="1">
      <protection locked="0"/>
    </xf>
    <xf numFmtId="0" fontId="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4" fontId="11" fillId="0" borderId="6" xfId="0" applyNumberFormat="1" applyFont="1" applyBorder="1"/>
    <xf numFmtId="0" fontId="11" fillId="0" borderId="0" xfId="0" applyFont="1"/>
    <xf numFmtId="0" fontId="20" fillId="0" borderId="0" xfId="0" applyFont="1"/>
    <xf numFmtId="0" fontId="0" fillId="0" borderId="2" xfId="0" applyBorder="1" applyAlignment="1">
      <alignment horizontal="right"/>
    </xf>
    <xf numFmtId="0" fontId="1" fillId="0" borderId="30" xfId="0" applyFont="1" applyBorder="1"/>
    <xf numFmtId="0" fontId="1" fillId="0" borderId="29" xfId="0" applyFont="1" applyBorder="1"/>
    <xf numFmtId="0" fontId="1" fillId="0" borderId="2" xfId="0" applyFont="1" applyBorder="1"/>
    <xf numFmtId="0" fontId="1" fillId="0" borderId="28" xfId="0" applyFont="1" applyBorder="1"/>
    <xf numFmtId="0" fontId="20" fillId="0" borderId="33" xfId="0" applyFont="1" applyBorder="1"/>
    <xf numFmtId="0" fontId="38" fillId="0" borderId="0" xfId="0" applyFont="1"/>
    <xf numFmtId="0" fontId="0" fillId="0" borderId="3" xfId="0" applyBorder="1"/>
    <xf numFmtId="0" fontId="18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4" fontId="18" fillId="0" borderId="0" xfId="0" applyNumberFormat="1" applyFont="1"/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" fontId="11" fillId="0" borderId="0" xfId="0" applyNumberFormat="1" applyFont="1"/>
    <xf numFmtId="0" fontId="6" fillId="2" borderId="15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20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4" fontId="25" fillId="0" borderId="0" xfId="0" applyNumberFormat="1" applyFont="1"/>
    <xf numFmtId="4" fontId="8" fillId="0" borderId="0" xfId="0" applyNumberFormat="1" applyFont="1"/>
    <xf numFmtId="49" fontId="25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/>
    </xf>
    <xf numFmtId="2" fontId="11" fillId="0" borderId="0" xfId="0" applyNumberFormat="1" applyFont="1"/>
    <xf numFmtId="0" fontId="1" fillId="0" borderId="0" xfId="0" applyFont="1" applyAlignment="1">
      <alignment horizontal="right" vertical="center"/>
    </xf>
    <xf numFmtId="0" fontId="40" fillId="0" borderId="0" xfId="0" applyFont="1" applyAlignment="1">
      <alignment horizontal="left" vertical="center" wrapText="1"/>
    </xf>
    <xf numFmtId="4" fontId="35" fillId="0" borderId="0" xfId="0" applyNumberFormat="1" applyFont="1"/>
    <xf numFmtId="0" fontId="35" fillId="0" borderId="4" xfId="0" applyFont="1" applyBorder="1" applyAlignment="1">
      <alignment horizontal="center" vertical="center" wrapText="1"/>
    </xf>
    <xf numFmtId="0" fontId="13" fillId="8" borderId="8" xfId="0" applyFont="1" applyFill="1" applyBorder="1"/>
    <xf numFmtId="0" fontId="14" fillId="8" borderId="0" xfId="0" applyFont="1" applyFill="1"/>
    <xf numFmtId="4" fontId="0" fillId="8" borderId="0" xfId="0" applyNumberFormat="1" applyFill="1"/>
    <xf numFmtId="0" fontId="0" fillId="8" borderId="0" xfId="0" applyFill="1"/>
    <xf numFmtId="0" fontId="14" fillId="8" borderId="8" xfId="0" applyFont="1" applyFill="1" applyBorder="1"/>
    <xf numFmtId="0" fontId="10" fillId="8" borderId="8" xfId="0" applyFont="1" applyFill="1" applyBorder="1"/>
    <xf numFmtId="4" fontId="0" fillId="8" borderId="0" xfId="0" applyNumberFormat="1" applyFill="1" applyAlignment="1">
      <alignment horizontal="center"/>
    </xf>
    <xf numFmtId="0" fontId="0" fillId="8" borderId="13" xfId="0" applyFill="1" applyBorder="1"/>
    <xf numFmtId="0" fontId="0" fillId="8" borderId="14" xfId="0" applyFill="1" applyBorder="1"/>
    <xf numFmtId="4" fontId="0" fillId="8" borderId="14" xfId="0" applyNumberFormat="1" applyFill="1" applyBorder="1"/>
    <xf numFmtId="4" fontId="0" fillId="8" borderId="15" xfId="0" applyNumberFormat="1" applyFill="1" applyBorder="1"/>
    <xf numFmtId="4" fontId="15" fillId="8" borderId="0" xfId="0" applyNumberFormat="1" applyFont="1" applyFill="1"/>
    <xf numFmtId="0" fontId="7" fillId="8" borderId="14" xfId="0" applyFont="1" applyFill="1" applyBorder="1" applyAlignment="1">
      <alignment vertical="center" wrapText="1"/>
    </xf>
    <xf numFmtId="0" fontId="1" fillId="8" borderId="13" xfId="0" applyFont="1" applyFill="1" applyBorder="1" applyAlignment="1">
      <alignment horizontal="left" vertical="center"/>
    </xf>
    <xf numFmtId="0" fontId="23" fillId="8" borderId="0" xfId="0" applyFont="1" applyFill="1" applyAlignment="1">
      <alignment vertical="center" wrapText="1"/>
    </xf>
    <xf numFmtId="0" fontId="0" fillId="8" borderId="0" xfId="0" applyFill="1" applyAlignment="1">
      <alignment vertical="top" wrapText="1"/>
    </xf>
    <xf numFmtId="0" fontId="22" fillId="8" borderId="0" xfId="0" applyFont="1" applyFill="1" applyAlignment="1">
      <alignment vertical="center" wrapText="1"/>
    </xf>
    <xf numFmtId="0" fontId="0" fillId="8" borderId="16" xfId="0" applyFill="1" applyBorder="1"/>
    <xf numFmtId="0" fontId="0" fillId="8" borderId="15" xfId="0" applyFill="1" applyBorder="1" applyAlignment="1">
      <alignment horizontal="right"/>
    </xf>
    <xf numFmtId="4" fontId="4" fillId="8" borderId="0" xfId="0" applyNumberFormat="1" applyFont="1" applyFill="1"/>
    <xf numFmtId="0" fontId="0" fillId="8" borderId="7" xfId="0" applyFill="1" applyBorder="1"/>
    <xf numFmtId="0" fontId="0" fillId="8" borderId="11" xfId="0" applyFill="1" applyBorder="1"/>
    <xf numFmtId="4" fontId="0" fillId="8" borderId="11" xfId="0" applyNumberFormat="1" applyFill="1" applyBorder="1"/>
    <xf numFmtId="0" fontId="0" fillId="8" borderId="12" xfId="0" applyFill="1" applyBorder="1" applyAlignment="1">
      <alignment horizontal="right"/>
    </xf>
    <xf numFmtId="1" fontId="39" fillId="8" borderId="3" xfId="0" applyNumberFormat="1" applyFont="1" applyFill="1" applyBorder="1" applyAlignment="1">
      <alignment horizontal="center"/>
    </xf>
    <xf numFmtId="0" fontId="18" fillId="8" borderId="7" xfId="0" applyFont="1" applyFill="1" applyBorder="1"/>
    <xf numFmtId="49" fontId="0" fillId="8" borderId="0" xfId="0" applyNumberFormat="1" applyFill="1" applyAlignment="1">
      <alignment horizontal="center"/>
    </xf>
    <xf numFmtId="4" fontId="37" fillId="8" borderId="0" xfId="0" applyNumberFormat="1" applyFont="1" applyFill="1"/>
    <xf numFmtId="0" fontId="0" fillId="8" borderId="22" xfId="0" applyFill="1" applyBorder="1"/>
    <xf numFmtId="0" fontId="0" fillId="8" borderId="9" xfId="0" applyFill="1" applyBorder="1" applyAlignment="1">
      <alignment horizontal="right"/>
    </xf>
    <xf numFmtId="0" fontId="0" fillId="8" borderId="12" xfId="0" applyFill="1" applyBorder="1"/>
    <xf numFmtId="0" fontId="1" fillId="8" borderId="13" xfId="0" applyFont="1" applyFill="1" applyBorder="1"/>
    <xf numFmtId="0" fontId="1" fillId="8" borderId="14" xfId="0" applyFont="1" applyFill="1" applyBorder="1"/>
    <xf numFmtId="0" fontId="1" fillId="8" borderId="15" xfId="0" applyFont="1" applyFill="1" applyBorder="1"/>
    <xf numFmtId="4" fontId="7" fillId="8" borderId="14" xfId="0" applyNumberFormat="1" applyFont="1" applyFill="1" applyBorder="1"/>
    <xf numFmtId="4" fontId="1" fillId="8" borderId="15" xfId="0" applyNumberFormat="1" applyFont="1" applyFill="1" applyBorder="1"/>
    <xf numFmtId="0" fontId="0" fillId="8" borderId="15" xfId="0" applyFill="1" applyBorder="1"/>
    <xf numFmtId="4" fontId="7" fillId="8" borderId="15" xfId="0" applyNumberFormat="1" applyFont="1" applyFill="1" applyBorder="1"/>
    <xf numFmtId="0" fontId="24" fillId="8" borderId="13" xfId="0" applyFont="1" applyFill="1" applyBorder="1"/>
    <xf numFmtId="4" fontId="15" fillId="8" borderId="14" xfId="0" applyNumberFormat="1" applyFont="1" applyFill="1" applyBorder="1"/>
    <xf numFmtId="4" fontId="14" fillId="8" borderId="0" xfId="0" applyNumberFormat="1" applyFont="1" applyFill="1"/>
    <xf numFmtId="0" fontId="10" fillId="8" borderId="0" xfId="0" applyFont="1" applyFill="1"/>
    <xf numFmtId="4" fontId="10" fillId="8" borderId="0" xfId="0" applyNumberFormat="1" applyFont="1" applyFill="1"/>
    <xf numFmtId="4" fontId="0" fillId="8" borderId="9" xfId="0" applyNumberFormat="1" applyFill="1" applyBorder="1"/>
    <xf numFmtId="0" fontId="10" fillId="8" borderId="0" xfId="0" applyFont="1" applyFill="1" applyAlignment="1">
      <alignment horizontal="right"/>
    </xf>
    <xf numFmtId="4" fontId="18" fillId="8" borderId="26" xfId="0" applyNumberFormat="1" applyFont="1" applyFill="1" applyBorder="1"/>
    <xf numFmtId="0" fontId="0" fillId="8" borderId="9" xfId="0" applyFill="1" applyBorder="1"/>
    <xf numFmtId="4" fontId="1" fillId="8" borderId="9" xfId="0" applyNumberFormat="1" applyFont="1" applyFill="1" applyBorder="1"/>
    <xf numFmtId="0" fontId="10" fillId="8" borderId="0" xfId="0" applyFont="1" applyFill="1" applyAlignment="1">
      <alignment vertical="center"/>
    </xf>
    <xf numFmtId="0" fontId="26" fillId="8" borderId="0" xfId="0" applyFont="1" applyFill="1" applyAlignment="1">
      <alignment horizontal="right" vertical="center"/>
    </xf>
    <xf numFmtId="0" fontId="12" fillId="8" borderId="11" xfId="0" applyFont="1" applyFill="1" applyBorder="1" applyAlignment="1">
      <alignment vertical="center" wrapText="1"/>
    </xf>
    <xf numFmtId="0" fontId="1" fillId="8" borderId="15" xfId="0" applyFont="1" applyFill="1" applyBorder="1" applyAlignment="1">
      <alignment vertical="center" wrapText="1"/>
    </xf>
    <xf numFmtId="0" fontId="1" fillId="8" borderId="9" xfId="0" applyFont="1" applyFill="1" applyBorder="1" applyAlignment="1">
      <alignment vertical="center" wrapText="1"/>
    </xf>
    <xf numFmtId="0" fontId="0" fillId="8" borderId="9" xfId="0" applyFill="1" applyBorder="1" applyAlignment="1">
      <alignment vertical="center"/>
    </xf>
    <xf numFmtId="0" fontId="1" fillId="8" borderId="8" xfId="0" applyFont="1" applyFill="1" applyBorder="1" applyAlignment="1">
      <alignment horizontal="left" vertical="center"/>
    </xf>
    <xf numFmtId="0" fontId="7" fillId="8" borderId="0" xfId="0" applyFont="1" applyFill="1" applyAlignment="1">
      <alignment vertical="center" wrapText="1"/>
    </xf>
    <xf numFmtId="0" fontId="1" fillId="8" borderId="4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" fillId="8" borderId="6" xfId="0" applyFont="1" applyFill="1" applyBorder="1" applyAlignment="1">
      <alignment vertical="center" wrapText="1"/>
    </xf>
    <xf numFmtId="0" fontId="3" fillId="8" borderId="0" xfId="0" applyFont="1" applyFill="1" applyAlignment="1">
      <alignment vertical="center"/>
    </xf>
    <xf numFmtId="49" fontId="3" fillId="8" borderId="0" xfId="0" applyNumberFormat="1" applyFont="1" applyFill="1" applyAlignment="1">
      <alignment vertical="center"/>
    </xf>
    <xf numFmtId="0" fontId="3" fillId="8" borderId="0" xfId="0" applyFont="1" applyFill="1" applyAlignment="1">
      <alignment horizontal="right" vertical="center"/>
    </xf>
    <xf numFmtId="0" fontId="2" fillId="8" borderId="0" xfId="0" applyFont="1" applyFill="1" applyAlignment="1">
      <alignment vertical="center"/>
    </xf>
    <xf numFmtId="0" fontId="0" fillId="8" borderId="0" xfId="0" applyFill="1" applyAlignment="1">
      <alignment horizontal="center"/>
    </xf>
    <xf numFmtId="0" fontId="0" fillId="0" borderId="39" xfId="0" applyBorder="1"/>
    <xf numFmtId="164" fontId="0" fillId="7" borderId="36" xfId="0" applyNumberFormat="1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167" fontId="0" fillId="7" borderId="0" xfId="0" applyNumberFormat="1" applyFill="1"/>
    <xf numFmtId="0" fontId="38" fillId="0" borderId="0" xfId="0" applyFont="1" applyAlignment="1">
      <alignment horizontal="center"/>
    </xf>
    <xf numFmtId="0" fontId="42" fillId="0" borderId="43" xfId="0" applyFont="1" applyBorder="1"/>
    <xf numFmtId="0" fontId="42" fillId="0" borderId="26" xfId="0" applyFont="1" applyBorder="1" applyAlignment="1">
      <alignment horizontal="center"/>
    </xf>
    <xf numFmtId="0" fontId="42" fillId="0" borderId="43" xfId="0" applyFont="1" applyBorder="1" applyAlignment="1">
      <alignment horizontal="left" vertical="top"/>
    </xf>
    <xf numFmtId="4" fontId="37" fillId="0" borderId="26" xfId="0" applyNumberFormat="1" applyFont="1" applyBorder="1" applyAlignment="1">
      <alignment horizontal="center" vertical="top"/>
    </xf>
    <xf numFmtId="0" fontId="42" fillId="0" borderId="44" xfId="0" applyFont="1" applyBorder="1"/>
    <xf numFmtId="0" fontId="8" fillId="9" borderId="3" xfId="0" applyFont="1" applyFill="1" applyBorder="1" applyAlignment="1" applyProtection="1">
      <alignment horizontal="center" vertical="center" wrapText="1"/>
      <protection locked="0"/>
    </xf>
    <xf numFmtId="0" fontId="10" fillId="9" borderId="33" xfId="0" applyFont="1" applyFill="1" applyBorder="1" applyAlignment="1">
      <alignment vertical="center"/>
    </xf>
    <xf numFmtId="0" fontId="10" fillId="9" borderId="17" xfId="0" applyFont="1" applyFill="1" applyBorder="1" applyAlignment="1">
      <alignment vertical="center"/>
    </xf>
    <xf numFmtId="0" fontId="0" fillId="9" borderId="17" xfId="0" applyFill="1" applyBorder="1"/>
    <xf numFmtId="0" fontId="10" fillId="9" borderId="31" xfId="0" applyFont="1" applyFill="1" applyBorder="1" applyAlignment="1">
      <alignment vertical="center"/>
    </xf>
    <xf numFmtId="0" fontId="10" fillId="9" borderId="0" xfId="0" applyFont="1" applyFill="1" applyAlignment="1">
      <alignment vertical="center"/>
    </xf>
    <xf numFmtId="0" fontId="0" fillId="9" borderId="30" xfId="0" applyFill="1" applyBorder="1"/>
    <xf numFmtId="0" fontId="10" fillId="9" borderId="29" xfId="0" applyFont="1" applyFill="1" applyBorder="1" applyAlignment="1">
      <alignment vertical="center"/>
    </xf>
    <xf numFmtId="0" fontId="10" fillId="9" borderId="2" xfId="0" applyFont="1" applyFill="1" applyBorder="1" applyAlignment="1">
      <alignment vertical="center"/>
    </xf>
    <xf numFmtId="0" fontId="0" fillId="9" borderId="28" xfId="0" applyFill="1" applyBorder="1"/>
    <xf numFmtId="166" fontId="8" fillId="9" borderId="3" xfId="0" applyNumberFormat="1" applyFont="1" applyFill="1" applyBorder="1" applyAlignment="1" applyProtection="1">
      <alignment horizontal="center" vertical="center" wrapText="1"/>
      <protection locked="0"/>
    </xf>
    <xf numFmtId="20" fontId="8" fillId="9" borderId="3" xfId="0" applyNumberFormat="1" applyFont="1" applyFill="1" applyBorder="1" applyAlignment="1" applyProtection="1">
      <alignment horizontal="center" vertical="center" wrapText="1"/>
      <protection locked="0"/>
    </xf>
    <xf numFmtId="20" fontId="8" fillId="9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9" borderId="7" xfId="0" applyFont="1" applyFill="1" applyBorder="1" applyAlignment="1" applyProtection="1">
      <alignment horizontal="center" vertical="center" wrapText="1"/>
      <protection locked="0"/>
    </xf>
    <xf numFmtId="4" fontId="25" fillId="9" borderId="3" xfId="0" applyNumberFormat="1" applyFont="1" applyFill="1" applyBorder="1" applyProtection="1">
      <protection locked="0"/>
    </xf>
    <xf numFmtId="165" fontId="8" fillId="9" borderId="3" xfId="0" applyNumberFormat="1" applyFont="1" applyFill="1" applyBorder="1" applyProtection="1">
      <protection locked="0"/>
    </xf>
    <xf numFmtId="4" fontId="8" fillId="9" borderId="3" xfId="0" applyNumberFormat="1" applyFont="1" applyFill="1" applyBorder="1" applyProtection="1">
      <protection locked="0"/>
    </xf>
    <xf numFmtId="49" fontId="25" fillId="9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49" fontId="8" fillId="9" borderId="4" xfId="0" applyNumberFormat="1" applyFont="1" applyFill="1" applyBorder="1" applyAlignment="1" applyProtection="1">
      <alignment horizontal="left"/>
      <protection locked="0"/>
    </xf>
    <xf numFmtId="49" fontId="8" fillId="9" borderId="6" xfId="0" applyNumberFormat="1" applyFont="1" applyFill="1" applyBorder="1" applyAlignment="1" applyProtection="1">
      <alignment horizontal="left"/>
      <protection locked="0"/>
    </xf>
    <xf numFmtId="0" fontId="25" fillId="9" borderId="4" xfId="0" applyFont="1" applyFill="1" applyBorder="1" applyAlignment="1" applyProtection="1">
      <alignment horizontal="left"/>
      <protection locked="0"/>
    </xf>
    <xf numFmtId="0" fontId="25" fillId="9" borderId="5" xfId="0" applyFont="1" applyFill="1" applyBorder="1" applyAlignment="1" applyProtection="1">
      <alignment horizontal="left"/>
      <protection locked="0"/>
    </xf>
    <xf numFmtId="0" fontId="25" fillId="9" borderId="6" xfId="0" applyFont="1" applyFill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25" fillId="9" borderId="4" xfId="0" applyNumberFormat="1" applyFont="1" applyFill="1" applyBorder="1" applyAlignment="1" applyProtection="1">
      <alignment horizontal="left"/>
      <protection locked="0"/>
    </xf>
    <xf numFmtId="49" fontId="25" fillId="9" borderId="5" xfId="0" applyNumberFormat="1" applyFont="1" applyFill="1" applyBorder="1" applyAlignment="1" applyProtection="1">
      <alignment horizontal="left"/>
      <protection locked="0"/>
    </xf>
    <xf numFmtId="49" fontId="25" fillId="9" borderId="6" xfId="0" applyNumberFormat="1" applyFont="1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25" fillId="9" borderId="13" xfId="0" applyNumberFormat="1" applyFont="1" applyFill="1" applyBorder="1" applyAlignment="1" applyProtection="1">
      <alignment horizontal="left"/>
      <protection locked="0"/>
    </xf>
    <xf numFmtId="49" fontId="25" fillId="9" borderId="14" xfId="0" applyNumberFormat="1" applyFont="1" applyFill="1" applyBorder="1" applyAlignment="1" applyProtection="1">
      <alignment horizontal="left"/>
      <protection locked="0"/>
    </xf>
    <xf numFmtId="49" fontId="25" fillId="9" borderId="15" xfId="0" applyNumberFormat="1" applyFont="1" applyFill="1" applyBorder="1" applyAlignment="1" applyProtection="1">
      <alignment horizontal="left"/>
      <protection locked="0"/>
    </xf>
    <xf numFmtId="49" fontId="25" fillId="9" borderId="10" xfId="0" applyNumberFormat="1" applyFont="1" applyFill="1" applyBorder="1" applyAlignment="1" applyProtection="1">
      <alignment horizontal="left"/>
      <protection locked="0"/>
    </xf>
    <xf numFmtId="49" fontId="25" fillId="9" borderId="11" xfId="0" applyNumberFormat="1" applyFont="1" applyFill="1" applyBorder="1" applyAlignment="1" applyProtection="1">
      <alignment horizontal="left"/>
      <protection locked="0"/>
    </xf>
    <xf numFmtId="49" fontId="25" fillId="9" borderId="12" xfId="0" applyNumberFormat="1" applyFont="1" applyFill="1" applyBorder="1" applyAlignment="1" applyProtection="1">
      <alignment horizontal="left"/>
      <protection locked="0"/>
    </xf>
    <xf numFmtId="0" fontId="25" fillId="0" borderId="13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49" fontId="25" fillId="9" borderId="8" xfId="0" applyNumberFormat="1" applyFont="1" applyFill="1" applyBorder="1" applyAlignment="1" applyProtection="1">
      <alignment horizontal="left"/>
      <protection locked="0"/>
    </xf>
    <xf numFmtId="49" fontId="25" fillId="9" borderId="0" xfId="0" applyNumberFormat="1" applyFont="1" applyFill="1" applyAlignment="1" applyProtection="1">
      <alignment horizontal="left"/>
      <protection locked="0"/>
    </xf>
    <xf numFmtId="49" fontId="25" fillId="9" borderId="9" xfId="0" applyNumberFormat="1" applyFont="1" applyFill="1" applyBorder="1" applyAlignment="1" applyProtection="1">
      <alignment horizontal="left"/>
      <protection locked="0"/>
    </xf>
    <xf numFmtId="49" fontId="16" fillId="9" borderId="13" xfId="0" applyNumberFormat="1" applyFont="1" applyFill="1" applyBorder="1" applyAlignment="1" applyProtection="1">
      <alignment horizontal="left"/>
      <protection locked="0"/>
    </xf>
    <xf numFmtId="49" fontId="16" fillId="9" borderId="14" xfId="0" applyNumberFormat="1" applyFont="1" applyFill="1" applyBorder="1" applyAlignment="1" applyProtection="1">
      <alignment horizontal="left"/>
      <protection locked="0"/>
    </xf>
    <xf numFmtId="49" fontId="16" fillId="9" borderId="15" xfId="0" applyNumberFormat="1" applyFont="1" applyFill="1" applyBorder="1" applyAlignment="1" applyProtection="1">
      <alignment horizontal="left"/>
      <protection locked="0"/>
    </xf>
    <xf numFmtId="49" fontId="16" fillId="9" borderId="8" xfId="0" applyNumberFormat="1" applyFont="1" applyFill="1" applyBorder="1" applyAlignment="1" applyProtection="1">
      <alignment horizontal="left"/>
      <protection locked="0"/>
    </xf>
    <xf numFmtId="49" fontId="16" fillId="9" borderId="0" xfId="0" applyNumberFormat="1" applyFont="1" applyFill="1" applyAlignment="1" applyProtection="1">
      <alignment horizontal="left"/>
      <protection locked="0"/>
    </xf>
    <xf numFmtId="49" fontId="16" fillId="9" borderId="9" xfId="0" applyNumberFormat="1" applyFont="1" applyFill="1" applyBorder="1" applyAlignment="1" applyProtection="1">
      <alignment horizontal="left"/>
      <protection locked="0"/>
    </xf>
    <xf numFmtId="49" fontId="16" fillId="9" borderId="10" xfId="0" applyNumberFormat="1" applyFont="1" applyFill="1" applyBorder="1" applyAlignment="1" applyProtection="1">
      <alignment horizontal="left"/>
      <protection locked="0"/>
    </xf>
    <xf numFmtId="49" fontId="16" fillId="9" borderId="11" xfId="0" applyNumberFormat="1" applyFont="1" applyFill="1" applyBorder="1" applyAlignment="1" applyProtection="1">
      <alignment horizontal="left"/>
      <protection locked="0"/>
    </xf>
    <xf numFmtId="49" fontId="16" fillId="9" borderId="12" xfId="0" applyNumberFormat="1" applyFont="1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4" fontId="8" fillId="9" borderId="4" xfId="0" applyNumberFormat="1" applyFont="1" applyFill="1" applyBorder="1" applyAlignment="1" applyProtection="1">
      <alignment horizontal="center" vertical="center" wrapText="1"/>
      <protection locked="0"/>
    </xf>
    <xf numFmtId="14" fontId="8" fillId="9" borderId="5" xfId="0" applyNumberFormat="1" applyFont="1" applyFill="1" applyBorder="1" applyAlignment="1" applyProtection="1">
      <alignment horizontal="center" vertical="center" wrapText="1"/>
      <protection locked="0"/>
    </xf>
    <xf numFmtId="14" fontId="8" fillId="9" borderId="6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5" xfId="0" applyFont="1" applyBorder="1" applyAlignment="1">
      <alignment horizontal="center" vertical="center" wrapText="1"/>
    </xf>
    <xf numFmtId="0" fontId="8" fillId="9" borderId="4" xfId="0" applyFont="1" applyFill="1" applyBorder="1" applyAlignment="1" applyProtection="1">
      <alignment horizontal="left" vertical="center" wrapText="1"/>
      <protection locked="0"/>
    </xf>
    <xf numFmtId="0" fontId="8" fillId="9" borderId="5" xfId="0" applyFont="1" applyFill="1" applyBorder="1" applyAlignment="1" applyProtection="1">
      <alignment horizontal="left" vertical="center" wrapText="1"/>
      <protection locked="0"/>
    </xf>
    <xf numFmtId="0" fontId="8" fillId="9" borderId="11" xfId="0" applyFont="1" applyFill="1" applyBorder="1" applyAlignment="1" applyProtection="1">
      <alignment horizontal="left" vertical="center" wrapText="1"/>
      <protection locked="0"/>
    </xf>
    <xf numFmtId="0" fontId="8" fillId="9" borderId="12" xfId="0" applyFont="1" applyFill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8" fillId="9" borderId="10" xfId="0" applyFont="1" applyFill="1" applyBorder="1" applyAlignment="1" applyProtection="1">
      <alignment horizontal="left" vertical="center" wrapText="1"/>
      <protection locked="0"/>
    </xf>
    <xf numFmtId="0" fontId="18" fillId="0" borderId="18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8" fillId="9" borderId="6" xfId="0" applyFont="1" applyFill="1" applyBorder="1" applyAlignment="1" applyProtection="1">
      <alignment horizontal="left" vertical="center" wrapText="1"/>
      <protection locked="0"/>
    </xf>
    <xf numFmtId="0" fontId="1" fillId="3" borderId="8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0" fillId="9" borderId="1" xfId="0" applyFont="1" applyFill="1" applyBorder="1" applyAlignment="1">
      <alignment horizontal="left" vertical="center"/>
    </xf>
    <xf numFmtId="0" fontId="10" fillId="9" borderId="37" xfId="0" applyFont="1" applyFill="1" applyBorder="1" applyAlignment="1">
      <alignment horizontal="left" vertical="center"/>
    </xf>
    <xf numFmtId="0" fontId="36" fillId="3" borderId="15" xfId="0" applyFont="1" applyFill="1" applyBorder="1" applyAlignment="1">
      <alignment horizontal="center" vertical="center" wrapText="1"/>
    </xf>
    <xf numFmtId="0" fontId="36" fillId="3" borderId="1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41" fillId="0" borderId="40" xfId="0" applyFont="1" applyBorder="1" applyAlignment="1">
      <alignment horizontal="center" wrapText="1"/>
    </xf>
    <xf numFmtId="0" fontId="41" fillId="0" borderId="41" xfId="0" applyFont="1" applyBorder="1" applyAlignment="1">
      <alignment horizontal="center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42" fillId="0" borderId="27" xfId="0" applyFont="1" applyBorder="1" applyAlignment="1">
      <alignment horizontal="center"/>
    </xf>
    <xf numFmtId="14" fontId="42" fillId="0" borderId="38" xfId="0" applyNumberFormat="1" applyFont="1" applyBorder="1" applyAlignment="1">
      <alignment horizontal="center" vertical="top" wrapText="1"/>
    </xf>
    <xf numFmtId="14" fontId="42" fillId="0" borderId="1" xfId="0" applyNumberFormat="1" applyFont="1" applyBorder="1" applyAlignment="1">
      <alignment horizontal="center" vertical="top" wrapText="1"/>
    </xf>
    <xf numFmtId="14" fontId="42" fillId="0" borderId="37" xfId="0" applyNumberFormat="1" applyFont="1" applyBorder="1" applyAlignment="1">
      <alignment horizontal="center" vertical="top" wrapText="1"/>
    </xf>
    <xf numFmtId="0" fontId="42" fillId="0" borderId="45" xfId="0" applyFont="1" applyBorder="1" applyAlignment="1">
      <alignment horizontal="left"/>
    </xf>
    <xf numFmtId="0" fontId="42" fillId="0" borderId="46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Basistabelle!$A$72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Basistabelle!$A$71" lockText="1" noThreeD="1"/>
</file>

<file path=xl/ctrlProps/ctrlProp7.xml><?xml version="1.0" encoding="utf-8"?>
<formControlPr xmlns="http://schemas.microsoft.com/office/spreadsheetml/2009/9/main" objectType="Drop" dropStyle="combo" dx="16" fmlaLink="Basistabelle!$A$52" fmlaRange="Basistabelle!$A$2:$E$36" noThreeD="1" sel="1" val="0"/>
</file>

<file path=xl/ctrlProps/ctrlProp8.xml><?xml version="1.0" encoding="utf-8"?>
<formControlPr xmlns="http://schemas.microsoft.com/office/spreadsheetml/2009/9/main" objectType="Drop" dropStyle="combo" dx="16" fmlaLink="Basistabelle!$A$53" fmlaRange="Basistabelle!$A$2:$E$36" noThreeD="1" sel="1" val="0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1666875</xdr:colOff>
          <xdr:row>21</xdr:row>
          <xdr:rowOff>0</xdr:rowOff>
        </xdr:from>
        <xdr:to>
          <xdr:col>0</xdr:col>
          <xdr:colOff>2000250</xdr:colOff>
          <xdr:row>22</xdr:row>
          <xdr:rowOff>47625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1666875</xdr:colOff>
          <xdr:row>21</xdr:row>
          <xdr:rowOff>171450</xdr:rowOff>
        </xdr:from>
        <xdr:to>
          <xdr:col>0</xdr:col>
          <xdr:colOff>2000250</xdr:colOff>
          <xdr:row>23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1666875</xdr:colOff>
          <xdr:row>22</xdr:row>
          <xdr:rowOff>171450</xdr:rowOff>
        </xdr:from>
        <xdr:to>
          <xdr:col>0</xdr:col>
          <xdr:colOff>2000250</xdr:colOff>
          <xdr:row>24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20</xdr:row>
          <xdr:rowOff>47625</xdr:rowOff>
        </xdr:from>
        <xdr:to>
          <xdr:col>3</xdr:col>
          <xdr:colOff>666750</xdr:colOff>
          <xdr:row>22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21</xdr:row>
          <xdr:rowOff>161925</xdr:rowOff>
        </xdr:from>
        <xdr:to>
          <xdr:col>3</xdr:col>
          <xdr:colOff>666750</xdr:colOff>
          <xdr:row>23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22</xdr:row>
          <xdr:rowOff>171450</xdr:rowOff>
        </xdr:from>
        <xdr:to>
          <xdr:col>3</xdr:col>
          <xdr:colOff>666750</xdr:colOff>
          <xdr:row>24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771525</xdr:colOff>
          <xdr:row>14</xdr:row>
          <xdr:rowOff>85725</xdr:rowOff>
        </xdr:from>
        <xdr:to>
          <xdr:col>0</xdr:col>
          <xdr:colOff>2352675</xdr:colOff>
          <xdr:row>14</xdr:row>
          <xdr:rowOff>390525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1123950</xdr:colOff>
          <xdr:row>14</xdr:row>
          <xdr:rowOff>85725</xdr:rowOff>
        </xdr:from>
        <xdr:to>
          <xdr:col>6</xdr:col>
          <xdr:colOff>304800</xdr:colOff>
          <xdr:row>14</xdr:row>
          <xdr:rowOff>390525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51</xdr:row>
          <xdr:rowOff>47625</xdr:rowOff>
        </xdr:from>
        <xdr:to>
          <xdr:col>0</xdr:col>
          <xdr:colOff>400050</xdr:colOff>
          <xdr:row>51</xdr:row>
          <xdr:rowOff>361950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99FF" mc:Ignorable="a14" a14:legacySpreadsheetColorIndex="4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18</xdr:row>
          <xdr:rowOff>47625</xdr:rowOff>
        </xdr:from>
        <xdr:to>
          <xdr:col>2</xdr:col>
          <xdr:colOff>47625</xdr:colOff>
          <xdr:row>18</xdr:row>
          <xdr:rowOff>314325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99FF" mc:Ignorable="a14" a14:legacySpreadsheetColorIndex="4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18</xdr:row>
          <xdr:rowOff>38100</xdr:rowOff>
        </xdr:from>
        <xdr:to>
          <xdr:col>7</xdr:col>
          <xdr:colOff>638175</xdr:colOff>
          <xdr:row>18</xdr:row>
          <xdr:rowOff>304800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99FF" mc:Ignorable="a14" a14:legacySpreadsheetColorIndex="4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20</xdr:row>
          <xdr:rowOff>38100</xdr:rowOff>
        </xdr:from>
        <xdr:to>
          <xdr:col>6</xdr:col>
          <xdr:colOff>485775</xdr:colOff>
          <xdr:row>22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1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8659</xdr:colOff>
      <xdr:row>0</xdr:row>
      <xdr:rowOff>71003</xdr:rowOff>
    </xdr:from>
    <xdr:to>
      <xdr:col>7</xdr:col>
      <xdr:colOff>865909</xdr:colOff>
      <xdr:row>0</xdr:row>
      <xdr:rowOff>550716</xdr:rowOff>
    </xdr:to>
    <xdr:pic>
      <xdr:nvPicPr>
        <xdr:cNvPr id="26" name="Grafik 2" descr="http://intranet/Freigegebene%20Dokumente/DRK-Logo_kompakt_4c.jpg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3234" y="71003"/>
          <a:ext cx="1600200" cy="4797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3.bin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C90"/>
  <sheetViews>
    <sheetView showGridLines="0" workbookViewId="0">
      <selection activeCell="A38" sqref="A38"/>
    </sheetView>
  </sheetViews>
  <sheetFormatPr defaultColWidth="11.42578125" defaultRowHeight="15.75"/>
  <cols>
    <col min="1" max="1" width="197" style="79" customWidth="1"/>
    <col min="2" max="2" width="13.85546875" style="79" customWidth="1"/>
    <col min="3" max="3" width="12.5703125" style="79" customWidth="1"/>
    <col min="4" max="16384" width="11.42578125" style="79"/>
  </cols>
  <sheetData>
    <row r="1" spans="1:3" ht="19.5">
      <c r="A1" s="81" t="s">
        <v>0</v>
      </c>
    </row>
    <row r="3" spans="1:3">
      <c r="A3" s="79" t="s">
        <v>1</v>
      </c>
    </row>
    <row r="5" spans="1:3">
      <c r="A5" s="79" t="s">
        <v>2</v>
      </c>
    </row>
    <row r="7" spans="1:3">
      <c r="A7" s="79" t="s">
        <v>3</v>
      </c>
      <c r="C7" s="80"/>
    </row>
    <row r="8" spans="1:3">
      <c r="A8" s="79" t="s">
        <v>4</v>
      </c>
    </row>
    <row r="9" spans="1:3">
      <c r="A9" s="79" t="s">
        <v>5</v>
      </c>
    </row>
    <row r="11" spans="1:3">
      <c r="A11" s="79" t="s">
        <v>6</v>
      </c>
    </row>
    <row r="12" spans="1:3">
      <c r="A12" s="79" t="s">
        <v>7</v>
      </c>
    </row>
    <row r="14" spans="1:3">
      <c r="A14" s="78" t="s">
        <v>8</v>
      </c>
    </row>
    <row r="16" spans="1:3">
      <c r="A16" s="79" t="s">
        <v>9</v>
      </c>
    </row>
    <row r="18" spans="1:1">
      <c r="A18" s="79" t="s">
        <v>10</v>
      </c>
    </row>
    <row r="19" spans="1:1" ht="8.25" customHeight="1"/>
    <row r="20" spans="1:1">
      <c r="A20" s="82" t="s">
        <v>11</v>
      </c>
    </row>
    <row r="21" spans="1:1">
      <c r="A21" s="82"/>
    </row>
    <row r="22" spans="1:1">
      <c r="A22" s="79" t="s">
        <v>12</v>
      </c>
    </row>
    <row r="23" spans="1:1" ht="9.75" customHeight="1">
      <c r="A23" s="82"/>
    </row>
    <row r="24" spans="1:1">
      <c r="A24" s="82" t="s">
        <v>13</v>
      </c>
    </row>
    <row r="25" spans="1:1">
      <c r="A25" s="82"/>
    </row>
    <row r="26" spans="1:1">
      <c r="A26" s="78"/>
    </row>
    <row r="30" spans="1:1" ht="9" customHeight="1"/>
    <row r="39" spans="1:1">
      <c r="A39" s="78"/>
    </row>
    <row r="53" spans="1:1">
      <c r="A53" s="78"/>
    </row>
    <row r="65" spans="1:1">
      <c r="A65" s="78"/>
    </row>
    <row r="71" spans="1:1">
      <c r="A71" s="78"/>
    </row>
    <row r="76" spans="1:1">
      <c r="A76" s="78"/>
    </row>
    <row r="81" spans="1:1">
      <c r="A81" s="78"/>
    </row>
    <row r="87" spans="1:1" ht="8.25" customHeight="1"/>
    <row r="90" spans="1:1">
      <c r="A90" s="82"/>
    </row>
  </sheetData>
  <sheetProtection password="C270" sheet="1" objects="1" scenarios="1"/>
  <pageMargins left="0.59055118110236227" right="0.51181102362204722" top="0.78740157480314965" bottom="0.78740157480314965" header="0.31496062992125984" footer="0.31496062992125984"/>
  <pageSetup paperSize="9" scale="75" orientation="landscape" r:id="rId1"/>
  <headerFooter>
    <oddHeader>&amp;LErläuterungen zum Formular Dienstreiseabrechnung und Anlage Verpflegung&amp;RDRK-Landesverband S.-H. e. V.</oddHeader>
    <oddFooter>&amp;R&amp;P</oddFooter>
  </headerFooter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Q78"/>
  <sheetViews>
    <sheetView tabSelected="1" zoomScaleNormal="100" workbookViewId="0">
      <selection activeCell="J13" sqref="J13"/>
    </sheetView>
  </sheetViews>
  <sheetFormatPr defaultColWidth="11.42578125" defaultRowHeight="15"/>
  <cols>
    <col min="1" max="1" width="37.7109375" customWidth="1"/>
    <col min="2" max="2" width="6.140625" customWidth="1"/>
    <col min="3" max="3" width="12" customWidth="1"/>
    <col min="4" max="4" width="18.140625" customWidth="1"/>
    <col min="5" max="5" width="7.42578125" customWidth="1"/>
    <col min="6" max="6" width="10.42578125" customWidth="1"/>
    <col min="7" max="7" width="10.5703125" style="15" customWidth="1"/>
    <col min="8" max="8" width="24.42578125" style="15" customWidth="1"/>
    <col min="9" max="9" width="15" style="15" customWidth="1"/>
    <col min="10" max="10" width="55.42578125" bestFit="1" customWidth="1"/>
    <col min="11" max="11" width="18.140625" customWidth="1"/>
    <col min="12" max="12" width="12.42578125" customWidth="1"/>
  </cols>
  <sheetData>
    <row r="1" spans="1:15" ht="46.5" customHeight="1">
      <c r="A1" s="300" t="s">
        <v>14</v>
      </c>
      <c r="B1" s="301"/>
      <c r="C1" s="301"/>
      <c r="D1" s="301"/>
      <c r="E1" s="301"/>
      <c r="F1" s="302"/>
      <c r="G1" s="302"/>
      <c r="H1" s="303"/>
    </row>
    <row r="2" spans="1:15">
      <c r="A2" s="199" t="s">
        <v>15</v>
      </c>
      <c r="B2" s="304" t="s">
        <v>16</v>
      </c>
      <c r="C2" s="304"/>
      <c r="D2" s="304"/>
      <c r="E2" s="304"/>
      <c r="F2" s="304"/>
      <c r="G2" s="304"/>
      <c r="H2" s="200" t="s">
        <v>17</v>
      </c>
    </row>
    <row r="3" spans="1:15" ht="21.75" customHeight="1">
      <c r="A3" s="201" t="s">
        <v>18</v>
      </c>
      <c r="B3" s="305" t="s">
        <v>19</v>
      </c>
      <c r="C3" s="306"/>
      <c r="D3" s="306"/>
      <c r="E3" s="306"/>
      <c r="F3" s="306"/>
      <c r="G3" s="307"/>
      <c r="H3" s="202" t="s">
        <v>20</v>
      </c>
    </row>
    <row r="4" spans="1:15" ht="15.75" thickBot="1">
      <c r="A4" s="203" t="s">
        <v>21</v>
      </c>
      <c r="B4" s="308" t="s">
        <v>22</v>
      </c>
      <c r="C4" s="308"/>
      <c r="D4" s="308"/>
      <c r="E4" s="308"/>
      <c r="F4" s="308"/>
      <c r="G4" s="308"/>
      <c r="H4" s="309"/>
    </row>
    <row r="5" spans="1:15">
      <c r="A5" s="99"/>
      <c r="B5" s="198"/>
      <c r="C5" s="198"/>
      <c r="D5" s="198"/>
      <c r="E5" s="198"/>
      <c r="F5" s="198"/>
      <c r="G5" s="198"/>
      <c r="H5" s="198"/>
    </row>
    <row r="6" spans="1:15" ht="33.75" customHeight="1">
      <c r="A6" s="188" t="s">
        <v>23</v>
      </c>
      <c r="B6" s="188"/>
      <c r="C6" s="188"/>
      <c r="D6" s="189" t="s">
        <v>24</v>
      </c>
      <c r="E6" s="188"/>
      <c r="F6" s="188"/>
      <c r="G6" s="188"/>
      <c r="H6" s="190"/>
      <c r="I6" s="125"/>
    </row>
    <row r="7" spans="1:15" ht="27" thickBot="1">
      <c r="A7" s="191" t="s">
        <v>25</v>
      </c>
      <c r="B7" s="188"/>
      <c r="C7" s="188"/>
      <c r="D7" s="188"/>
      <c r="E7" s="188"/>
      <c r="F7" s="188"/>
      <c r="G7" s="188"/>
      <c r="H7" s="190"/>
      <c r="I7" s="125"/>
    </row>
    <row r="8" spans="1:15" ht="24.75" customHeight="1" thickBot="1">
      <c r="A8" s="1" t="s">
        <v>26</v>
      </c>
      <c r="B8" s="2"/>
      <c r="C8" s="2"/>
      <c r="D8" s="2"/>
      <c r="E8" s="2"/>
      <c r="F8" s="2"/>
      <c r="G8" s="2"/>
      <c r="H8" s="16"/>
      <c r="I8" s="106"/>
    </row>
    <row r="9" spans="1:15" ht="15.75" customHeight="1" thickBot="1">
      <c r="A9" s="185" t="s">
        <v>27</v>
      </c>
      <c r="B9" s="186"/>
      <c r="C9" s="186"/>
      <c r="D9" s="142" t="s">
        <v>28</v>
      </c>
      <c r="E9" s="186"/>
      <c r="F9" s="187"/>
      <c r="G9" s="142" t="s">
        <v>29</v>
      </c>
      <c r="H9" s="180"/>
      <c r="I9" s="107"/>
    </row>
    <row r="10" spans="1:15" ht="22.5" customHeight="1" thickBot="1">
      <c r="A10" s="271"/>
      <c r="B10" s="272"/>
      <c r="C10" s="282"/>
      <c r="D10" s="271"/>
      <c r="E10" s="272"/>
      <c r="F10" s="282"/>
      <c r="G10" s="271"/>
      <c r="H10" s="282"/>
      <c r="I10" s="116"/>
    </row>
    <row r="11" spans="1:15" ht="25.5" customHeight="1" thickBot="1">
      <c r="A11" s="1" t="s">
        <v>30</v>
      </c>
      <c r="B11" s="2"/>
      <c r="C11" s="2"/>
      <c r="D11" s="2"/>
      <c r="E11" s="2"/>
      <c r="F11" s="2"/>
      <c r="G11" s="26"/>
      <c r="H11" s="115"/>
      <c r="I11" s="106"/>
    </row>
    <row r="12" spans="1:15" ht="33" customHeight="1" thickBot="1">
      <c r="A12" s="296" t="s">
        <v>31</v>
      </c>
      <c r="B12" s="297"/>
      <c r="C12" s="297"/>
      <c r="D12" s="297"/>
      <c r="E12" s="297"/>
      <c r="F12" s="297"/>
      <c r="G12" s="128" t="s">
        <v>32</v>
      </c>
      <c r="H12" s="204"/>
      <c r="I12" s="108"/>
    </row>
    <row r="13" spans="1:15" ht="22.5" customHeight="1" thickBot="1">
      <c r="A13" s="271"/>
      <c r="B13" s="272"/>
      <c r="C13" s="272"/>
      <c r="D13" s="272"/>
      <c r="E13" s="272"/>
      <c r="F13" s="272"/>
      <c r="G13" s="273"/>
      <c r="H13" s="274"/>
      <c r="I13" s="116"/>
    </row>
    <row r="14" spans="1:15" ht="31.5" customHeight="1" thickBot="1">
      <c r="A14" s="235" t="s">
        <v>33</v>
      </c>
      <c r="B14" s="236"/>
      <c r="C14" s="237"/>
      <c r="D14" s="235" t="s">
        <v>34</v>
      </c>
      <c r="E14" s="236"/>
      <c r="F14" s="236"/>
      <c r="G14" s="236"/>
      <c r="H14" s="237"/>
      <c r="I14" s="109"/>
      <c r="O14" s="99" t="s">
        <v>35</v>
      </c>
    </row>
    <row r="15" spans="1:15" ht="39" customHeight="1">
      <c r="A15" s="275"/>
      <c r="B15" s="276"/>
      <c r="C15" s="277"/>
      <c r="D15" s="275"/>
      <c r="E15" s="276"/>
      <c r="F15" s="276"/>
      <c r="G15" s="276"/>
      <c r="H15" s="277"/>
      <c r="I15" s="110"/>
    </row>
    <row r="16" spans="1:15">
      <c r="A16" s="279" t="str">
        <f>Basistabelle!C52</f>
        <v xml:space="preserve">    </v>
      </c>
      <c r="B16" s="280"/>
      <c r="C16" s="281"/>
      <c r="D16" s="279" t="str">
        <f>Basistabelle!C53</f>
        <v xml:space="preserve">    </v>
      </c>
      <c r="E16" s="280"/>
      <c r="F16" s="280"/>
      <c r="G16" s="280"/>
      <c r="H16" s="281"/>
      <c r="I16" s="111"/>
    </row>
    <row r="17" spans="1:9">
      <c r="A17" s="289" t="str">
        <f>Basistabelle!F52</f>
        <v xml:space="preserve">     </v>
      </c>
      <c r="B17" s="290"/>
      <c r="C17" s="291"/>
      <c r="D17" s="289" t="str">
        <f>Basistabelle!F53</f>
        <v xml:space="preserve">     </v>
      </c>
      <c r="E17" s="290"/>
      <c r="F17" s="290"/>
      <c r="G17" s="290"/>
      <c r="H17" s="291"/>
      <c r="I17" s="101"/>
    </row>
    <row r="18" spans="1:9" ht="35.25" customHeight="1" thickBot="1">
      <c r="A18" s="278"/>
      <c r="B18" s="273"/>
      <c r="C18" s="274"/>
      <c r="D18" s="278"/>
      <c r="E18" s="273"/>
      <c r="F18" s="273"/>
      <c r="G18" s="273"/>
      <c r="H18" s="274"/>
      <c r="I18" s="116"/>
    </row>
    <row r="19" spans="1:9" s="83" customFormat="1" ht="30.75" customHeight="1" thickBot="1">
      <c r="A19" s="84" t="s">
        <v>36</v>
      </c>
      <c r="B19" s="85"/>
      <c r="C19" s="270" t="s">
        <v>37</v>
      </c>
      <c r="D19" s="270"/>
      <c r="E19" s="270"/>
      <c r="F19" s="270"/>
      <c r="G19" s="270"/>
      <c r="H19" s="86"/>
      <c r="I19" s="126"/>
    </row>
    <row r="20" spans="1:9">
      <c r="A20" s="142" t="s">
        <v>38</v>
      </c>
      <c r="B20" s="141"/>
      <c r="C20" s="141"/>
      <c r="D20" s="141"/>
      <c r="E20" s="141"/>
      <c r="F20" s="141"/>
      <c r="G20" s="141"/>
      <c r="H20" s="180"/>
      <c r="I20" s="107"/>
    </row>
    <row r="21" spans="1:9" ht="4.5" customHeight="1">
      <c r="A21" s="183"/>
      <c r="B21" s="184"/>
      <c r="C21" s="184"/>
      <c r="D21" s="184"/>
      <c r="E21" s="184"/>
      <c r="F21" s="184"/>
      <c r="G21" s="184"/>
      <c r="H21" s="181"/>
      <c r="I21" s="107"/>
    </row>
    <row r="22" spans="1:9" ht="15" customHeight="1">
      <c r="A22" s="205" t="s">
        <v>39</v>
      </c>
      <c r="B22" s="206" t="s">
        <v>40</v>
      </c>
      <c r="C22" s="206"/>
      <c r="D22" s="207"/>
      <c r="E22" s="292" t="s">
        <v>41</v>
      </c>
      <c r="F22" s="292"/>
      <c r="G22" s="293"/>
      <c r="H22" s="182"/>
      <c r="I22" s="112"/>
    </row>
    <row r="23" spans="1:9" ht="15" customHeight="1" thickBot="1">
      <c r="A23" s="208" t="s">
        <v>42</v>
      </c>
      <c r="B23" s="209" t="s">
        <v>43</v>
      </c>
      <c r="C23" s="209"/>
      <c r="D23" s="210"/>
      <c r="E23" s="177"/>
      <c r="F23" s="177"/>
      <c r="G23" s="177"/>
      <c r="H23" s="175"/>
      <c r="I23"/>
    </row>
    <row r="24" spans="1:9" ht="15" customHeight="1" thickBot="1">
      <c r="A24" s="211" t="s">
        <v>44</v>
      </c>
      <c r="B24" s="212" t="s">
        <v>45</v>
      </c>
      <c r="C24" s="212"/>
      <c r="D24" s="213"/>
      <c r="E24" s="177"/>
      <c r="F24" s="177"/>
      <c r="G24" s="178" t="str">
        <f>IF(OR(Basistabelle!A72=TRUE,Basistabelle!A71=TRUE),"Kfz-Kennzeichen:"," ")</f>
        <v xml:space="preserve"> </v>
      </c>
      <c r="H24" s="204"/>
      <c r="I24" s="117"/>
    </row>
    <row r="25" spans="1:9" ht="6" customHeight="1" thickBot="1">
      <c r="A25" s="17"/>
      <c r="B25" s="18"/>
      <c r="C25" s="18"/>
      <c r="D25" s="18"/>
      <c r="E25" s="179"/>
      <c r="F25" s="179"/>
      <c r="G25" s="179"/>
      <c r="H25" s="19"/>
      <c r="I25" s="113"/>
    </row>
    <row r="26" spans="1:9" ht="15.75" thickBot="1">
      <c r="A26" s="6" t="s">
        <v>46</v>
      </c>
      <c r="B26" s="7"/>
      <c r="C26" s="7"/>
      <c r="D26" s="294" t="str">
        <f>IF(OR(E29&lt;E27,E27=""),"Achtung bitte Datum eingeben/prüfen!"," ")</f>
        <v>Achtung bitte Datum eingeben/prüfen!</v>
      </c>
      <c r="E26" s="235" t="s">
        <v>47</v>
      </c>
      <c r="F26" s="236"/>
      <c r="G26" s="237"/>
      <c r="H26" s="8" t="s">
        <v>48</v>
      </c>
      <c r="I26" s="109"/>
    </row>
    <row r="27" spans="1:9" ht="15.75" thickBot="1">
      <c r="A27" s="4"/>
      <c r="B27" s="5"/>
      <c r="C27" s="5"/>
      <c r="D27" s="295"/>
      <c r="E27" s="267"/>
      <c r="F27" s="268"/>
      <c r="G27" s="269"/>
      <c r="H27" s="214"/>
      <c r="I27" s="91" t="str">
        <f>IF(H27="","Bitte Uhrzeit eingeben/prüfen!","")</f>
        <v>Bitte Uhrzeit eingeben/prüfen!</v>
      </c>
    </row>
    <row r="28" spans="1:9" ht="15.75" thickBot="1">
      <c r="A28" s="6" t="s">
        <v>49</v>
      </c>
      <c r="B28" s="7"/>
      <c r="C28" s="7"/>
      <c r="D28" s="294" t="str">
        <f>IF(OR(E29&lt;E27,E29=""),"Achtung bitte Datum eingeben/prüfen!"," ")</f>
        <v>Achtung bitte Datum eingeben/prüfen!</v>
      </c>
      <c r="E28" s="235" t="s">
        <v>47</v>
      </c>
      <c r="F28" s="236"/>
      <c r="G28" s="237"/>
      <c r="H28" s="8" t="s">
        <v>48</v>
      </c>
      <c r="I28" s="109"/>
    </row>
    <row r="29" spans="1:9" ht="15.75" thickBot="1">
      <c r="A29" s="9"/>
      <c r="B29" s="3"/>
      <c r="C29" s="3"/>
      <c r="D29" s="295"/>
      <c r="E29" s="267"/>
      <c r="F29" s="268"/>
      <c r="G29" s="269"/>
      <c r="H29" s="215"/>
      <c r="I29" s="91" t="str">
        <f>IF(H29="","Bitte Uhrzeit eingeben/prüfen!","")</f>
        <v>Bitte Uhrzeit eingeben/prüfen!</v>
      </c>
    </row>
    <row r="30" spans="1:9" ht="22.5" customHeight="1" thickBot="1">
      <c r="A30" s="298" t="s">
        <v>50</v>
      </c>
      <c r="B30" s="299"/>
      <c r="C30" s="299"/>
      <c r="D30" s="299"/>
      <c r="E30" s="89"/>
      <c r="F30" s="89"/>
      <c r="G30" s="89"/>
      <c r="H30" s="90"/>
      <c r="I30" s="114"/>
    </row>
    <row r="31" spans="1:9" ht="15.75" thickBot="1">
      <c r="A31" s="283" t="s">
        <v>51</v>
      </c>
      <c r="B31" s="284"/>
      <c r="C31" s="284"/>
      <c r="D31" s="285"/>
      <c r="E31" s="229" t="s">
        <v>47</v>
      </c>
      <c r="F31" s="230"/>
      <c r="G31" s="231"/>
      <c r="H31" s="88" t="s">
        <v>48</v>
      </c>
      <c r="I31" s="109"/>
    </row>
    <row r="32" spans="1:9" ht="15.75" thickBot="1">
      <c r="A32" s="11"/>
      <c r="B32" s="5"/>
      <c r="C32" s="5"/>
      <c r="D32" s="5"/>
      <c r="E32" s="267"/>
      <c r="F32" s="268"/>
      <c r="G32" s="269"/>
      <c r="H32" s="216"/>
      <c r="I32" s="118"/>
    </row>
    <row r="33" spans="1:10" ht="15.75" thickBot="1">
      <c r="A33" s="286" t="s">
        <v>52</v>
      </c>
      <c r="B33" s="287"/>
      <c r="C33" s="287"/>
      <c r="D33" s="288"/>
      <c r="E33" s="235" t="s">
        <v>47</v>
      </c>
      <c r="F33" s="236"/>
      <c r="G33" s="237"/>
      <c r="H33" s="10" t="s">
        <v>48</v>
      </c>
      <c r="I33" s="109"/>
    </row>
    <row r="34" spans="1:10" ht="15.75" thickBot="1">
      <c r="A34" s="12"/>
      <c r="B34" s="5"/>
      <c r="C34" s="5"/>
      <c r="D34" s="5"/>
      <c r="E34" s="267" t="s">
        <v>53</v>
      </c>
      <c r="F34" s="268"/>
      <c r="G34" s="269"/>
      <c r="H34" s="217" t="s">
        <v>53</v>
      </c>
      <c r="I34" s="119"/>
    </row>
    <row r="35" spans="1:10" ht="23.25" customHeight="1" thickBot="1">
      <c r="A35" s="1" t="s">
        <v>54</v>
      </c>
      <c r="B35" s="2"/>
      <c r="C35" s="2"/>
      <c r="D35" s="2"/>
      <c r="E35" s="2"/>
      <c r="F35" s="2"/>
      <c r="G35" s="2"/>
      <c r="H35" s="16"/>
      <c r="I35" s="106"/>
    </row>
    <row r="36" spans="1:10" ht="7.5" customHeight="1" thickBot="1">
      <c r="A36" s="136"/>
      <c r="B36" s="137"/>
      <c r="C36" s="137"/>
      <c r="D36" s="137"/>
      <c r="E36" s="137"/>
      <c r="F36" s="137"/>
      <c r="G36" s="138"/>
      <c r="H36" s="139"/>
    </row>
    <row r="37" spans="1:10" ht="16.5" thickBot="1">
      <c r="A37" s="134" t="s">
        <v>55</v>
      </c>
      <c r="B37" s="130"/>
      <c r="C37" s="130"/>
      <c r="D37" s="130"/>
      <c r="E37" s="170"/>
      <c r="F37" s="170"/>
      <c r="G37" s="170"/>
      <c r="H37" s="218"/>
      <c r="I37" s="120"/>
    </row>
    <row r="38" spans="1:10">
      <c r="A38" s="134" t="s">
        <v>56</v>
      </c>
      <c r="B38" s="130"/>
      <c r="C38" s="130"/>
      <c r="D38" s="130"/>
      <c r="E38" s="170"/>
      <c r="F38" s="170"/>
      <c r="G38" s="171"/>
      <c r="H38" s="172"/>
    </row>
    <row r="39" spans="1:10" ht="9" customHeight="1" thickBot="1">
      <c r="A39" s="133"/>
      <c r="B39" s="130"/>
      <c r="C39" s="130"/>
      <c r="D39" s="130"/>
      <c r="E39" s="170"/>
      <c r="F39" s="170"/>
      <c r="G39" s="171"/>
      <c r="H39" s="172"/>
    </row>
    <row r="40" spans="1:10" ht="16.5" thickBot="1">
      <c r="A40" s="129" t="s">
        <v>57</v>
      </c>
      <c r="B40" s="132"/>
      <c r="C40" s="132"/>
      <c r="D40" s="173" t="s">
        <v>58</v>
      </c>
      <c r="E40" s="219"/>
      <c r="F40" s="132" t="s">
        <v>59</v>
      </c>
      <c r="G40" s="135">
        <v>0.3</v>
      </c>
      <c r="H40" s="174">
        <f>ROUND(E40,2)*G40</f>
        <v>0</v>
      </c>
      <c r="I40" s="105"/>
    </row>
    <row r="41" spans="1:10" ht="6" customHeight="1">
      <c r="A41" s="129"/>
      <c r="B41" s="130"/>
      <c r="C41" s="130"/>
      <c r="D41" s="130"/>
      <c r="E41" s="132"/>
      <c r="F41" s="132"/>
      <c r="G41" s="135"/>
      <c r="H41" s="172"/>
    </row>
    <row r="42" spans="1:10" ht="15.75">
      <c r="A42" s="129" t="s">
        <v>60</v>
      </c>
      <c r="B42" s="130"/>
      <c r="C42" s="130"/>
      <c r="D42" s="130"/>
      <c r="E42" s="132"/>
      <c r="F42" s="132"/>
      <c r="G42" s="135"/>
      <c r="H42" s="174">
        <f>Basistabelle!B106</f>
        <v>0</v>
      </c>
      <c r="I42" s="105"/>
    </row>
    <row r="43" spans="1:10" ht="7.5" customHeight="1" thickBot="1">
      <c r="A43" s="129"/>
      <c r="B43" s="130"/>
      <c r="C43" s="130"/>
      <c r="D43" s="130"/>
      <c r="E43" s="132"/>
      <c r="F43" s="132"/>
      <c r="G43" s="135"/>
      <c r="H43" s="172"/>
    </row>
    <row r="44" spans="1:10" ht="16.5" thickBot="1">
      <c r="A44" s="129" t="s">
        <v>61</v>
      </c>
      <c r="B44" s="130"/>
      <c r="C44" s="130"/>
      <c r="D44" s="130"/>
      <c r="E44" s="132"/>
      <c r="F44" s="132"/>
      <c r="G44" s="135"/>
      <c r="H44" s="20">
        <f>H40+H42</f>
        <v>0</v>
      </c>
    </row>
    <row r="45" spans="1:10" ht="9.75" customHeight="1">
      <c r="A45" s="133"/>
      <c r="B45" s="130"/>
      <c r="C45" s="130"/>
      <c r="D45" s="130"/>
      <c r="E45" s="132"/>
      <c r="F45" s="132"/>
      <c r="G45" s="135"/>
      <c r="H45" s="172"/>
    </row>
    <row r="46" spans="1:10" ht="16.5" thickBot="1">
      <c r="A46" s="129" t="s">
        <v>62</v>
      </c>
      <c r="B46" s="130"/>
      <c r="C46" s="130"/>
      <c r="D46" s="130"/>
      <c r="E46" s="132"/>
      <c r="F46" s="132"/>
      <c r="G46" s="132"/>
      <c r="H46" s="175"/>
      <c r="I46"/>
    </row>
    <row r="47" spans="1:10" ht="15.75" thickBot="1">
      <c r="A47" s="134" t="s">
        <v>63</v>
      </c>
      <c r="B47" s="130"/>
      <c r="C47" s="130"/>
      <c r="D47" s="130"/>
      <c r="E47" s="170"/>
      <c r="F47" s="170"/>
      <c r="G47" s="171"/>
      <c r="H47" s="220"/>
      <c r="I47" s="121"/>
      <c r="J47" s="13"/>
    </row>
    <row r="48" spans="1:10" ht="15.75" thickBot="1">
      <c r="A48" s="134" t="s">
        <v>64</v>
      </c>
      <c r="B48" s="130"/>
      <c r="C48" s="130"/>
      <c r="D48" s="130"/>
      <c r="E48" s="170"/>
      <c r="F48" s="170"/>
      <c r="G48" s="171"/>
      <c r="H48" s="220"/>
      <c r="I48" s="121"/>
      <c r="J48" s="13"/>
    </row>
    <row r="49" spans="1:17" ht="15.75" thickBot="1">
      <c r="A49" s="134" t="s">
        <v>65</v>
      </c>
      <c r="B49" s="130"/>
      <c r="C49" s="130"/>
      <c r="D49" s="130"/>
      <c r="E49" s="170"/>
      <c r="F49" s="170"/>
      <c r="G49" s="171"/>
      <c r="H49" s="220"/>
      <c r="I49" s="121"/>
      <c r="J49" s="13"/>
    </row>
    <row r="50" spans="1:17" ht="12.75" customHeight="1" thickBot="1">
      <c r="A50" s="134"/>
      <c r="B50" s="130"/>
      <c r="C50" s="130"/>
      <c r="D50" s="130"/>
      <c r="E50" s="130"/>
      <c r="F50" s="130"/>
      <c r="G50" s="169"/>
      <c r="H50" s="176"/>
      <c r="I50" s="14"/>
      <c r="J50" s="13"/>
    </row>
    <row r="51" spans="1:17" ht="31.5" customHeight="1" thickBot="1">
      <c r="A51" s="21" t="s">
        <v>66</v>
      </c>
      <c r="B51" s="22"/>
      <c r="C51" s="22"/>
      <c r="D51" s="22"/>
      <c r="E51" s="22"/>
      <c r="F51" s="22"/>
      <c r="G51" s="23"/>
      <c r="H51" s="24">
        <f>H37+H44+H47+H48+H49</f>
        <v>0</v>
      </c>
      <c r="I51" s="127"/>
      <c r="J51" s="13"/>
    </row>
    <row r="52" spans="1:17" s="132" customFormat="1" ht="34.5" customHeight="1" thickBot="1">
      <c r="A52" s="167" t="s">
        <v>67</v>
      </c>
      <c r="B52" s="137"/>
      <c r="C52" s="137"/>
      <c r="D52" s="137"/>
      <c r="E52" s="137"/>
      <c r="F52" s="137"/>
      <c r="G52" s="168"/>
      <c r="H52" s="139"/>
      <c r="I52" s="102"/>
      <c r="J52"/>
      <c r="K52"/>
      <c r="L52"/>
      <c r="M52"/>
      <c r="N52"/>
    </row>
    <row r="53" spans="1:17" ht="16.5" customHeight="1" thickBot="1">
      <c r="A53" s="25" t="s">
        <v>68</v>
      </c>
      <c r="B53" s="26"/>
      <c r="C53" s="2"/>
      <c r="D53" s="2"/>
      <c r="E53" s="2"/>
      <c r="F53" s="2"/>
      <c r="G53" s="2"/>
      <c r="H53" s="16"/>
      <c r="I53" s="102"/>
    </row>
    <row r="54" spans="1:17" ht="15.75" thickBot="1">
      <c r="A54" s="160" t="s">
        <v>69</v>
      </c>
      <c r="B54" s="165"/>
      <c r="C54" s="160" t="s">
        <v>70</v>
      </c>
      <c r="D54" s="161"/>
      <c r="E54" s="160" t="s">
        <v>71</v>
      </c>
      <c r="F54" s="161"/>
      <c r="G54" s="166"/>
      <c r="H54" s="164" t="s">
        <v>72</v>
      </c>
      <c r="I54" s="102"/>
    </row>
    <row r="55" spans="1:17" ht="15.75" thickBot="1">
      <c r="A55" s="222">
        <f>A10</f>
        <v>0</v>
      </c>
      <c r="B55" s="223"/>
      <c r="C55" s="224"/>
      <c r="D55" s="225"/>
      <c r="E55" s="226"/>
      <c r="F55" s="227"/>
      <c r="G55" s="228"/>
      <c r="H55" s="221"/>
      <c r="I55" s="122"/>
    </row>
    <row r="56" spans="1:17" s="13" customFormat="1" ht="15.75" thickBot="1">
      <c r="A56" s="160" t="s">
        <v>73</v>
      </c>
      <c r="B56" s="161"/>
      <c r="C56" s="161"/>
      <c r="D56" s="162"/>
      <c r="E56" s="160" t="s">
        <v>74</v>
      </c>
      <c r="F56" s="161"/>
      <c r="G56" s="163"/>
      <c r="H56" s="164"/>
      <c r="I56" s="14"/>
      <c r="L56"/>
      <c r="M56"/>
      <c r="N56"/>
      <c r="O56"/>
      <c r="P56"/>
      <c r="Q56"/>
    </row>
    <row r="57" spans="1:17" ht="15.75" thickBot="1">
      <c r="A57" s="226"/>
      <c r="B57" s="227"/>
      <c r="C57" s="227"/>
      <c r="D57" s="228"/>
      <c r="E57" s="232"/>
      <c r="F57" s="233"/>
      <c r="G57" s="233"/>
      <c r="H57" s="234"/>
      <c r="I57" s="122"/>
    </row>
    <row r="58" spans="1:17" ht="15" customHeight="1" thickBot="1">
      <c r="A58" s="238" t="s">
        <v>75</v>
      </c>
      <c r="B58" s="264" t="s">
        <v>76</v>
      </c>
      <c r="C58" s="265"/>
      <c r="D58" s="265"/>
      <c r="E58" s="266"/>
      <c r="F58" s="264" t="s">
        <v>77</v>
      </c>
      <c r="G58" s="265"/>
      <c r="H58" s="266"/>
      <c r="I58" s="103"/>
    </row>
    <row r="59" spans="1:17">
      <c r="A59" s="239"/>
      <c r="B59" s="240"/>
      <c r="C59" s="241"/>
      <c r="D59" s="241"/>
      <c r="E59" s="242"/>
      <c r="F59" s="246"/>
      <c r="G59" s="247"/>
      <c r="H59" s="248"/>
      <c r="I59" s="104"/>
    </row>
    <row r="60" spans="1:17" ht="15.75" thickBot="1">
      <c r="A60" s="239"/>
      <c r="B60" s="243"/>
      <c r="C60" s="244"/>
      <c r="D60" s="244"/>
      <c r="E60" s="245"/>
      <c r="F60" s="249"/>
      <c r="G60" s="250"/>
      <c r="H60" s="251"/>
      <c r="I60" s="104"/>
    </row>
    <row r="61" spans="1:17" ht="15.75" thickBot="1">
      <c r="A61" s="239"/>
      <c r="B61" s="264" t="s">
        <v>78</v>
      </c>
      <c r="C61" s="265"/>
      <c r="D61" s="265"/>
      <c r="E61" s="266"/>
      <c r="F61" s="264" t="s">
        <v>78</v>
      </c>
      <c r="G61" s="265"/>
      <c r="H61" s="266"/>
      <c r="I61" s="103"/>
    </row>
    <row r="62" spans="1:17">
      <c r="A62" s="239"/>
      <c r="B62" s="240"/>
      <c r="C62" s="241"/>
      <c r="D62" s="241"/>
      <c r="E62" s="242"/>
      <c r="F62" s="255"/>
      <c r="G62" s="256"/>
      <c r="H62" s="257"/>
      <c r="I62" s="123"/>
    </row>
    <row r="63" spans="1:17">
      <c r="A63" s="239"/>
      <c r="B63" s="252"/>
      <c r="C63" s="253"/>
      <c r="D63" s="253"/>
      <c r="E63" s="254"/>
      <c r="F63" s="258"/>
      <c r="G63" s="259"/>
      <c r="H63" s="260"/>
      <c r="I63" s="123"/>
    </row>
    <row r="64" spans="1:17">
      <c r="A64" s="239"/>
      <c r="B64" s="252"/>
      <c r="C64" s="253"/>
      <c r="D64" s="253"/>
      <c r="E64" s="254"/>
      <c r="F64" s="258"/>
      <c r="G64" s="259"/>
      <c r="H64" s="260"/>
      <c r="I64" s="123"/>
    </row>
    <row r="65" spans="1:9" ht="15.75" thickBot="1">
      <c r="A65" s="239"/>
      <c r="B65" s="243"/>
      <c r="C65" s="244"/>
      <c r="D65" s="244"/>
      <c r="E65" s="245"/>
      <c r="F65" s="261"/>
      <c r="G65" s="262"/>
      <c r="H65" s="263"/>
      <c r="I65" s="123"/>
    </row>
    <row r="66" spans="1:9">
      <c r="A66" s="143"/>
      <c r="B66" s="143"/>
      <c r="C66" s="144"/>
      <c r="D66" s="144"/>
      <c r="E66" s="145"/>
      <c r="F66" s="145"/>
      <c r="G66" s="140"/>
      <c r="H66" s="131"/>
    </row>
    <row r="67" spans="1:9" ht="5.25" customHeight="1" thickBot="1">
      <c r="A67" s="143"/>
      <c r="B67" s="143"/>
      <c r="C67" s="144"/>
      <c r="D67" s="144"/>
      <c r="E67" s="145"/>
      <c r="F67" s="145"/>
      <c r="G67" s="140"/>
      <c r="H67" s="131"/>
    </row>
    <row r="68" spans="1:9">
      <c r="A68" s="146" t="s">
        <v>79</v>
      </c>
      <c r="B68" s="137"/>
      <c r="C68" s="137"/>
      <c r="D68" s="147" t="s">
        <v>80</v>
      </c>
      <c r="E68" s="132"/>
      <c r="F68" s="148" t="s">
        <v>81</v>
      </c>
      <c r="G68" s="131"/>
      <c r="H68" s="132"/>
      <c r="I68"/>
    </row>
    <row r="69" spans="1:9" ht="15.75" thickBot="1">
      <c r="A69" s="149"/>
      <c r="B69" s="150"/>
      <c r="C69" s="151">
        <f>H51</f>
        <v>0</v>
      </c>
      <c r="D69" s="152"/>
      <c r="E69" s="132"/>
      <c r="F69" s="131"/>
      <c r="G69" s="131"/>
      <c r="H69" s="132"/>
      <c r="I69"/>
    </row>
    <row r="70" spans="1:9" ht="15.75" thickBot="1">
      <c r="A70" s="146" t="s">
        <v>82</v>
      </c>
      <c r="B70" s="137"/>
      <c r="C70" s="137"/>
      <c r="D70" s="147" t="s">
        <v>83</v>
      </c>
      <c r="E70" s="132"/>
      <c r="F70" s="131" t="s">
        <v>84</v>
      </c>
      <c r="G70" s="131"/>
      <c r="H70" s="153">
        <f>H12</f>
        <v>0</v>
      </c>
      <c r="I70" s="124"/>
    </row>
    <row r="71" spans="1:9" ht="15.75" thickBot="1">
      <c r="A71" s="149"/>
      <c r="B71" s="150"/>
      <c r="C71" s="150"/>
      <c r="D71" s="152"/>
      <c r="E71" s="132"/>
      <c r="F71" s="132"/>
      <c r="G71" s="131"/>
      <c r="H71" s="132"/>
      <c r="I71"/>
    </row>
    <row r="72" spans="1:9">
      <c r="A72" s="146" t="s">
        <v>85</v>
      </c>
      <c r="B72" s="137"/>
      <c r="C72" s="137"/>
      <c r="D72" s="147" t="s">
        <v>86</v>
      </c>
      <c r="E72" s="132"/>
      <c r="F72" s="132" t="s">
        <v>87</v>
      </c>
      <c r="G72" s="131"/>
      <c r="H72" s="131"/>
    </row>
    <row r="73" spans="1:9" ht="21.75" customHeight="1" thickBot="1">
      <c r="A73" s="154" t="s">
        <v>88</v>
      </c>
      <c r="B73" s="150"/>
      <c r="C73" s="150"/>
      <c r="D73" s="152"/>
      <c r="E73" s="132"/>
      <c r="F73" s="155">
        <v>68720</v>
      </c>
      <c r="G73" s="156" t="s">
        <v>89</v>
      </c>
      <c r="H73" s="131">
        <f>H37+H47+H48+H49</f>
        <v>0</v>
      </c>
    </row>
    <row r="74" spans="1:9">
      <c r="A74" s="146" t="s">
        <v>90</v>
      </c>
      <c r="B74" s="137"/>
      <c r="C74" s="137"/>
      <c r="D74" s="147" t="s">
        <v>91</v>
      </c>
      <c r="E74" s="132"/>
      <c r="F74" s="155" t="s">
        <v>92</v>
      </c>
      <c r="G74" s="156" t="s">
        <v>93</v>
      </c>
      <c r="H74" s="131">
        <f>H44</f>
        <v>0</v>
      </c>
    </row>
    <row r="75" spans="1:9" ht="15.75" thickBot="1">
      <c r="A75" s="149"/>
      <c r="B75" s="150"/>
      <c r="C75" s="150"/>
      <c r="D75" s="152"/>
      <c r="E75" s="132"/>
      <c r="F75" s="155"/>
      <c r="G75" s="156"/>
      <c r="H75" s="131"/>
    </row>
    <row r="76" spans="1:9">
      <c r="A76" s="157" t="s">
        <v>94</v>
      </c>
      <c r="B76" s="132"/>
      <c r="C76" s="132"/>
      <c r="D76" s="158" t="s">
        <v>95</v>
      </c>
      <c r="E76" s="132"/>
      <c r="F76" s="192"/>
      <c r="G76" s="156"/>
      <c r="H76" s="131"/>
    </row>
    <row r="77" spans="1:9" ht="23.25" customHeight="1" thickBot="1">
      <c r="A77" s="149"/>
      <c r="B77" s="150"/>
      <c r="C77" s="151">
        <f>H51</f>
        <v>0</v>
      </c>
      <c r="D77" s="159"/>
      <c r="E77" s="132"/>
      <c r="F77" s="132"/>
      <c r="G77" s="131"/>
      <c r="H77" s="131"/>
    </row>
    <row r="78" spans="1:9">
      <c r="A78" s="132"/>
      <c r="B78" s="132"/>
      <c r="C78" s="132"/>
      <c r="D78" s="132"/>
      <c r="E78" s="132"/>
      <c r="F78" s="132"/>
      <c r="G78" s="131"/>
      <c r="H78" s="131"/>
    </row>
  </sheetData>
  <sheetProtection algorithmName="SHA-512" hashValue="HOGlde1XWIj7ul0K7WsPDsdIb0m3bDIYQzZwIr7jeUsp7DAnbZD6ROC1E0j1Ztc2RoPu9fvfccPjIy6KKgYTEQ==" saltValue="3GxgxoaOAgLMrJWXWoCF6w==" spinCount="100000" sheet="1" objects="1" scenarios="1"/>
  <customSheetViews>
    <customSheetView guid="{69D0E9F2-ED71-4B03-A88B-8E3E43BB68A9}" showPageBreaks="1" topLeftCell="A40">
      <selection activeCell="K42" sqref="K42"/>
      <rowBreaks count="1" manualBreakCount="1">
        <brk id="69" max="16383" man="1"/>
      </rowBreaks>
      <pageMargins left="0" right="0" top="0" bottom="0" header="0" footer="0"/>
      <pageSetup paperSize="9" scale="65" orientation="portrait" r:id="rId1"/>
      <headerFooter>
        <oddFooter>&amp;L&amp;A&amp;C&amp;P&amp;RDDRK-Landesverband Schleswig-Holstein e.V.</oddFooter>
      </headerFooter>
    </customSheetView>
  </customSheetViews>
  <mergeCells count="49">
    <mergeCell ref="A1:E1"/>
    <mergeCell ref="F1:H1"/>
    <mergeCell ref="B2:G2"/>
    <mergeCell ref="B3:G3"/>
    <mergeCell ref="B4:H4"/>
    <mergeCell ref="A10:C10"/>
    <mergeCell ref="D10:F10"/>
    <mergeCell ref="E34:G34"/>
    <mergeCell ref="A31:D31"/>
    <mergeCell ref="A33:D33"/>
    <mergeCell ref="D14:H14"/>
    <mergeCell ref="A14:C14"/>
    <mergeCell ref="A17:C17"/>
    <mergeCell ref="D17:H17"/>
    <mergeCell ref="A18:C18"/>
    <mergeCell ref="E22:G22"/>
    <mergeCell ref="G10:H10"/>
    <mergeCell ref="D26:D27"/>
    <mergeCell ref="A12:F12"/>
    <mergeCell ref="D28:D29"/>
    <mergeCell ref="A30:D30"/>
    <mergeCell ref="E26:G26"/>
    <mergeCell ref="E28:G28"/>
    <mergeCell ref="E32:G32"/>
    <mergeCell ref="C19:G19"/>
    <mergeCell ref="A13:H13"/>
    <mergeCell ref="A15:C15"/>
    <mergeCell ref="E27:G27"/>
    <mergeCell ref="E29:G29"/>
    <mergeCell ref="D15:H15"/>
    <mergeCell ref="D18:H18"/>
    <mergeCell ref="A16:C16"/>
    <mergeCell ref="D16:H16"/>
    <mergeCell ref="A58:A65"/>
    <mergeCell ref="B59:E60"/>
    <mergeCell ref="F59:H60"/>
    <mergeCell ref="B62:E65"/>
    <mergeCell ref="F62:H65"/>
    <mergeCell ref="B61:E61"/>
    <mergeCell ref="F61:H61"/>
    <mergeCell ref="F58:H58"/>
    <mergeCell ref="B58:E58"/>
    <mergeCell ref="A55:B55"/>
    <mergeCell ref="C55:D55"/>
    <mergeCell ref="E55:G55"/>
    <mergeCell ref="E31:G31"/>
    <mergeCell ref="A57:D57"/>
    <mergeCell ref="E57:H57"/>
    <mergeCell ref="E33:G33"/>
  </mergeCells>
  <dataValidations count="4">
    <dataValidation type="date" allowBlank="1" showInputMessage="1" showErrorMessage="1" errorTitle="Falsches Format" error="Bitte im Datumsformat angeben." sqref="E27:G27" xr:uid="{00000000-0002-0000-0100-000000000000}">
      <formula1>44562</formula1>
      <formula2>44926</formula2>
    </dataValidation>
    <dataValidation type="date" allowBlank="1" showInputMessage="1" showErrorMessage="1" sqref="E34:G34 E32:G32" xr:uid="{00000000-0002-0000-0100-000001000000}">
      <formula1>42370</formula1>
      <formula2>401768</formula2>
    </dataValidation>
    <dataValidation type="time" allowBlank="1" showInputMessage="1" showErrorMessage="1" sqref="H27" xr:uid="{00000000-0002-0000-0100-000002000000}">
      <formula1>0</formula1>
      <formula2>0.999305555555556</formula2>
    </dataValidation>
    <dataValidation type="date" allowBlank="1" showInputMessage="1" showErrorMessage="1" sqref="E29:G29" xr:uid="{00000000-0002-0000-0100-000003000000}">
      <formula1>44562</formula1>
      <formula2>44926</formula2>
    </dataValidation>
  </dataValidations>
  <pageMargins left="0.9055118110236221" right="0.51181102362204722" top="0.39370078740157483" bottom="0.19685039370078741" header="0.31496062992125984" footer="0.31496062992125984"/>
  <pageSetup paperSize="9" scale="59" orientation="portrait" r:id="rId2"/>
  <headerFooter>
    <oddFooter>&amp;L&amp;A
Gültigkeit: 2022 - 2022&amp;C&amp;P&amp;RDRK-Landesverband Schleswig-Holstein e.V.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0</xdr:col>
                    <xdr:colOff>1666875</xdr:colOff>
                    <xdr:row>21</xdr:row>
                    <xdr:rowOff>0</xdr:rowOff>
                  </from>
                  <to>
                    <xdr:col>0</xdr:col>
                    <xdr:colOff>2000250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1666875</xdr:colOff>
                    <xdr:row>21</xdr:row>
                    <xdr:rowOff>171450</xdr:rowOff>
                  </from>
                  <to>
                    <xdr:col>0</xdr:col>
                    <xdr:colOff>2000250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1666875</xdr:colOff>
                    <xdr:row>22</xdr:row>
                    <xdr:rowOff>171450</xdr:rowOff>
                  </from>
                  <to>
                    <xdr:col>0</xdr:col>
                    <xdr:colOff>2000250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333375</xdr:colOff>
                    <xdr:row>20</xdr:row>
                    <xdr:rowOff>47625</xdr:rowOff>
                  </from>
                  <to>
                    <xdr:col>3</xdr:col>
                    <xdr:colOff>666750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333375</xdr:colOff>
                    <xdr:row>21</xdr:row>
                    <xdr:rowOff>161925</xdr:rowOff>
                  </from>
                  <to>
                    <xdr:col>3</xdr:col>
                    <xdr:colOff>666750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</xdr:col>
                    <xdr:colOff>333375</xdr:colOff>
                    <xdr:row>22</xdr:row>
                    <xdr:rowOff>171450</xdr:rowOff>
                  </from>
                  <to>
                    <xdr:col>3</xdr:col>
                    <xdr:colOff>666750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Drop Down 9">
              <controlPr defaultSize="0" autoLine="0" autoPict="0">
                <anchor moveWithCells="1">
                  <from>
                    <xdr:col>0</xdr:col>
                    <xdr:colOff>771525</xdr:colOff>
                    <xdr:row>14</xdr:row>
                    <xdr:rowOff>85725</xdr:rowOff>
                  </from>
                  <to>
                    <xdr:col>0</xdr:col>
                    <xdr:colOff>2352675</xdr:colOff>
                    <xdr:row>14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Drop Down 10">
              <controlPr defaultSize="0" autoLine="0" autoPict="0">
                <anchor moveWithCells="1">
                  <from>
                    <xdr:col>3</xdr:col>
                    <xdr:colOff>1123950</xdr:colOff>
                    <xdr:row>14</xdr:row>
                    <xdr:rowOff>85725</xdr:rowOff>
                  </from>
                  <to>
                    <xdr:col>6</xdr:col>
                    <xdr:colOff>304800</xdr:colOff>
                    <xdr:row>14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0</xdr:col>
                    <xdr:colOff>66675</xdr:colOff>
                    <xdr:row>51</xdr:row>
                    <xdr:rowOff>47625</xdr:rowOff>
                  </from>
                  <to>
                    <xdr:col>0</xdr:col>
                    <xdr:colOff>400050</xdr:colOff>
                    <xdr:row>51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1</xdr:col>
                    <xdr:colOff>161925</xdr:colOff>
                    <xdr:row>18</xdr:row>
                    <xdr:rowOff>47625</xdr:rowOff>
                  </from>
                  <to>
                    <xdr:col>2</xdr:col>
                    <xdr:colOff>47625</xdr:colOff>
                    <xdr:row>18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7</xdr:col>
                    <xdr:colOff>333375</xdr:colOff>
                    <xdr:row>18</xdr:row>
                    <xdr:rowOff>38100</xdr:rowOff>
                  </from>
                  <to>
                    <xdr:col>7</xdr:col>
                    <xdr:colOff>638175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6</xdr:col>
                    <xdr:colOff>152400</xdr:colOff>
                    <xdr:row>20</xdr:row>
                    <xdr:rowOff>38100</xdr:rowOff>
                  </from>
                  <to>
                    <xdr:col>6</xdr:col>
                    <xdr:colOff>485775</xdr:colOff>
                    <xdr:row>22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/>
  <dimension ref="A1:AA222"/>
  <sheetViews>
    <sheetView workbookViewId="0">
      <selection activeCell="D225" sqref="D225"/>
    </sheetView>
  </sheetViews>
  <sheetFormatPr defaultColWidth="11.42578125" defaultRowHeight="15"/>
  <cols>
    <col min="1" max="1" width="19.140625" customWidth="1"/>
    <col min="2" max="2" width="23.42578125" customWidth="1"/>
    <col min="3" max="3" width="31.140625" customWidth="1"/>
    <col min="4" max="4" width="32" customWidth="1"/>
    <col min="5" max="5" width="18.85546875" customWidth="1"/>
    <col min="6" max="6" width="53.42578125" customWidth="1"/>
    <col min="7" max="7" width="40.7109375" customWidth="1"/>
    <col min="8" max="10" width="53.42578125" customWidth="1"/>
    <col min="11" max="11" width="53.140625" customWidth="1"/>
    <col min="12" max="17" width="14.85546875" customWidth="1"/>
    <col min="18" max="18" width="18.140625" customWidth="1"/>
    <col min="19" max="21" width="18.5703125" customWidth="1"/>
    <col min="22" max="25" width="14.5703125" customWidth="1"/>
    <col min="26" max="26" width="17.42578125" customWidth="1"/>
    <col min="27" max="27" width="9.5703125" customWidth="1"/>
  </cols>
  <sheetData>
    <row r="1" spans="1:4">
      <c r="A1" t="s">
        <v>96</v>
      </c>
      <c r="B1" t="s">
        <v>97</v>
      </c>
      <c r="C1" t="s">
        <v>98</v>
      </c>
      <c r="D1" t="s">
        <v>99</v>
      </c>
    </row>
    <row r="2" spans="1:4">
      <c r="A2" t="s">
        <v>100</v>
      </c>
      <c r="B2">
        <v>1</v>
      </c>
      <c r="C2" t="s">
        <v>101</v>
      </c>
      <c r="D2" t="s">
        <v>102</v>
      </c>
    </row>
    <row r="3" spans="1:4">
      <c r="A3" t="s">
        <v>103</v>
      </c>
      <c r="B3">
        <v>2</v>
      </c>
      <c r="C3" t="s">
        <v>104</v>
      </c>
      <c r="D3" t="s">
        <v>105</v>
      </c>
    </row>
    <row r="4" spans="1:4">
      <c r="A4" t="s">
        <v>106</v>
      </c>
      <c r="B4">
        <v>3</v>
      </c>
      <c r="C4" t="s">
        <v>107</v>
      </c>
      <c r="D4" t="s">
        <v>108</v>
      </c>
    </row>
    <row r="5" spans="1:4">
      <c r="A5" t="s">
        <v>109</v>
      </c>
      <c r="B5">
        <v>4</v>
      </c>
      <c r="C5" t="s">
        <v>110</v>
      </c>
      <c r="D5" t="s">
        <v>111</v>
      </c>
    </row>
    <row r="6" spans="1:4">
      <c r="A6" t="s">
        <v>112</v>
      </c>
      <c r="B6">
        <v>5</v>
      </c>
      <c r="C6" t="s">
        <v>113</v>
      </c>
      <c r="D6" t="s">
        <v>114</v>
      </c>
    </row>
    <row r="7" spans="1:4">
      <c r="A7" t="s">
        <v>115</v>
      </c>
      <c r="B7">
        <v>6</v>
      </c>
      <c r="C7" t="s">
        <v>116</v>
      </c>
      <c r="D7" t="s">
        <v>117</v>
      </c>
    </row>
    <row r="8" spans="1:4">
      <c r="A8" t="s">
        <v>118</v>
      </c>
      <c r="B8">
        <v>7</v>
      </c>
      <c r="C8" t="s">
        <v>119</v>
      </c>
      <c r="D8" t="s">
        <v>111</v>
      </c>
    </row>
    <row r="9" spans="1:4">
      <c r="A9" t="s">
        <v>120</v>
      </c>
      <c r="B9">
        <v>8</v>
      </c>
      <c r="C9" t="s">
        <v>121</v>
      </c>
      <c r="D9" t="s">
        <v>122</v>
      </c>
    </row>
    <row r="10" spans="1:4">
      <c r="A10" t="s">
        <v>123</v>
      </c>
      <c r="B10">
        <v>9</v>
      </c>
      <c r="C10" t="s">
        <v>124</v>
      </c>
      <c r="D10" t="s">
        <v>111</v>
      </c>
    </row>
    <row r="11" spans="1:4">
      <c r="A11" t="s">
        <v>125</v>
      </c>
      <c r="B11">
        <v>10</v>
      </c>
      <c r="C11" t="s">
        <v>126</v>
      </c>
      <c r="D11" t="s">
        <v>127</v>
      </c>
    </row>
    <row r="12" spans="1:4">
      <c r="A12" t="s">
        <v>128</v>
      </c>
      <c r="B12">
        <v>11</v>
      </c>
      <c r="C12" t="s">
        <v>129</v>
      </c>
      <c r="D12" t="s">
        <v>130</v>
      </c>
    </row>
    <row r="13" spans="1:4">
      <c r="A13" t="s">
        <v>131</v>
      </c>
      <c r="B13">
        <v>12</v>
      </c>
      <c r="C13" t="s">
        <v>132</v>
      </c>
      <c r="D13" t="s">
        <v>133</v>
      </c>
    </row>
    <row r="14" spans="1:4">
      <c r="A14" t="s">
        <v>134</v>
      </c>
      <c r="B14">
        <v>13</v>
      </c>
      <c r="C14" t="s">
        <v>135</v>
      </c>
      <c r="D14" t="s">
        <v>136</v>
      </c>
    </row>
    <row r="15" spans="1:4">
      <c r="A15" t="s">
        <v>137</v>
      </c>
      <c r="B15">
        <v>14</v>
      </c>
      <c r="C15" t="s">
        <v>135</v>
      </c>
      <c r="D15" t="s">
        <v>138</v>
      </c>
    </row>
    <row r="16" spans="1:4">
      <c r="A16" t="s">
        <v>139</v>
      </c>
      <c r="B16">
        <v>15</v>
      </c>
      <c r="C16" t="s">
        <v>135</v>
      </c>
      <c r="D16" t="s">
        <v>140</v>
      </c>
    </row>
    <row r="17" spans="1:4">
      <c r="A17" t="s">
        <v>141</v>
      </c>
      <c r="B17">
        <v>16</v>
      </c>
      <c r="C17" t="s">
        <v>142</v>
      </c>
      <c r="D17" t="s">
        <v>143</v>
      </c>
    </row>
    <row r="18" spans="1:4">
      <c r="A18" t="s">
        <v>144</v>
      </c>
      <c r="B18">
        <v>17</v>
      </c>
      <c r="C18" t="s">
        <v>145</v>
      </c>
      <c r="D18" t="s">
        <v>111</v>
      </c>
    </row>
    <row r="19" spans="1:4">
      <c r="A19" t="s">
        <v>146</v>
      </c>
      <c r="B19">
        <v>18</v>
      </c>
      <c r="C19" t="s">
        <v>147</v>
      </c>
      <c r="D19" t="s">
        <v>148</v>
      </c>
    </row>
    <row r="20" spans="1:4">
      <c r="A20" t="s">
        <v>149</v>
      </c>
      <c r="B20">
        <v>19</v>
      </c>
      <c r="C20" t="s">
        <v>147</v>
      </c>
      <c r="D20" t="s">
        <v>150</v>
      </c>
    </row>
    <row r="21" spans="1:4">
      <c r="A21" t="s">
        <v>151</v>
      </c>
      <c r="B21">
        <v>20</v>
      </c>
      <c r="C21" t="s">
        <v>147</v>
      </c>
      <c r="D21" t="s">
        <v>152</v>
      </c>
    </row>
    <row r="22" spans="1:4">
      <c r="A22" t="s">
        <v>153</v>
      </c>
      <c r="B22">
        <v>21</v>
      </c>
      <c r="C22" t="s">
        <v>154</v>
      </c>
      <c r="D22" t="s">
        <v>155</v>
      </c>
    </row>
    <row r="23" spans="1:4">
      <c r="A23" t="s">
        <v>156</v>
      </c>
      <c r="B23">
        <v>22</v>
      </c>
      <c r="C23" t="s">
        <v>157</v>
      </c>
      <c r="D23" t="s">
        <v>158</v>
      </c>
    </row>
    <row r="24" spans="1:4">
      <c r="A24" t="s">
        <v>159</v>
      </c>
      <c r="B24">
        <v>23</v>
      </c>
      <c r="C24" t="s">
        <v>160</v>
      </c>
      <c r="D24" t="s">
        <v>161</v>
      </c>
    </row>
    <row r="25" spans="1:4">
      <c r="A25" t="s">
        <v>162</v>
      </c>
      <c r="B25">
        <v>24</v>
      </c>
      <c r="C25" t="s">
        <v>163</v>
      </c>
      <c r="D25" t="s">
        <v>127</v>
      </c>
    </row>
    <row r="26" spans="1:4">
      <c r="A26" t="s">
        <v>164</v>
      </c>
      <c r="B26">
        <v>25</v>
      </c>
      <c r="C26" t="s">
        <v>165</v>
      </c>
      <c r="D26" t="s">
        <v>166</v>
      </c>
    </row>
    <row r="27" spans="1:4">
      <c r="A27" t="s">
        <v>167</v>
      </c>
      <c r="B27">
        <v>26</v>
      </c>
      <c r="C27" t="s">
        <v>168</v>
      </c>
      <c r="D27" t="s">
        <v>169</v>
      </c>
    </row>
    <row r="28" spans="1:4">
      <c r="A28" t="s">
        <v>170</v>
      </c>
      <c r="B28">
        <v>27</v>
      </c>
      <c r="C28" t="s">
        <v>171</v>
      </c>
      <c r="D28" t="s">
        <v>172</v>
      </c>
    </row>
    <row r="29" spans="1:4">
      <c r="A29" t="s">
        <v>173</v>
      </c>
      <c r="B29">
        <v>28</v>
      </c>
      <c r="C29" t="s">
        <v>174</v>
      </c>
      <c r="D29" t="s">
        <v>175</v>
      </c>
    </row>
    <row r="30" spans="1:4">
      <c r="A30" t="s">
        <v>176</v>
      </c>
      <c r="B30">
        <v>29</v>
      </c>
      <c r="C30" t="s">
        <v>177</v>
      </c>
      <c r="D30" t="s">
        <v>178</v>
      </c>
    </row>
    <row r="31" spans="1:4">
      <c r="A31" t="s">
        <v>179</v>
      </c>
      <c r="B31">
        <v>30</v>
      </c>
      <c r="C31" t="s">
        <v>180</v>
      </c>
      <c r="D31" t="s">
        <v>181</v>
      </c>
    </row>
    <row r="32" spans="1:4">
      <c r="A32" t="s">
        <v>182</v>
      </c>
      <c r="B32">
        <v>31</v>
      </c>
      <c r="C32" t="s">
        <v>183</v>
      </c>
      <c r="D32" t="s">
        <v>184</v>
      </c>
    </row>
    <row r="33" spans="1:4">
      <c r="A33" t="s">
        <v>185</v>
      </c>
      <c r="B33">
        <v>32</v>
      </c>
      <c r="C33" t="s">
        <v>186</v>
      </c>
      <c r="D33" t="s">
        <v>187</v>
      </c>
    </row>
    <row r="34" spans="1:4">
      <c r="A34" t="s">
        <v>188</v>
      </c>
      <c r="B34">
        <v>33</v>
      </c>
      <c r="C34" t="s">
        <v>189</v>
      </c>
      <c r="D34" t="s">
        <v>190</v>
      </c>
    </row>
    <row r="35" spans="1:4">
      <c r="A35" t="s">
        <v>191</v>
      </c>
      <c r="B35">
        <v>34</v>
      </c>
      <c r="C35" t="s">
        <v>192</v>
      </c>
      <c r="D35" t="s">
        <v>193</v>
      </c>
    </row>
    <row r="36" spans="1:4">
      <c r="A36" t="s">
        <v>194</v>
      </c>
      <c r="B36">
        <v>35</v>
      </c>
      <c r="C36" t="s">
        <v>195</v>
      </c>
      <c r="D36" t="s">
        <v>196</v>
      </c>
    </row>
    <row r="52" spans="1:27" s="87" customFormat="1">
      <c r="A52" s="87">
        <v>1</v>
      </c>
      <c r="B52" s="87" t="s">
        <v>197</v>
      </c>
      <c r="C52" s="87" t="str">
        <f>VLOOKUP(A52,B2:E36,2,FALSE)</f>
        <v xml:space="preserve">    </v>
      </c>
      <c r="F52" s="87" t="str">
        <f>VLOOKUP(A52,B2:E36,3,FALSE)</f>
        <v xml:space="preserve">     </v>
      </c>
      <c r="M52" s="87" t="s">
        <v>198</v>
      </c>
    </row>
    <row r="53" spans="1:27" s="87" customFormat="1">
      <c r="A53" s="87">
        <v>1</v>
      </c>
      <c r="B53" s="87" t="s">
        <v>197</v>
      </c>
      <c r="C53" s="87" t="str">
        <f>VLOOKUP(A53,B2:E36,2,FALSE)</f>
        <v xml:space="preserve">    </v>
      </c>
      <c r="F53" s="87" t="str">
        <f>VLOOKUP(A53,B2:E36,3,FALSE)</f>
        <v xml:space="preserve">     </v>
      </c>
      <c r="M53" s="87" t="s">
        <v>199</v>
      </c>
    </row>
    <row r="55" spans="1:27" s="62" customFormat="1">
      <c r="A55" s="63" t="s">
        <v>200</v>
      </c>
    </row>
    <row r="56" spans="1:27" s="56" customFormat="1">
      <c r="A56" s="58" t="s">
        <v>201</v>
      </c>
      <c r="B56" s="56" t="s">
        <v>202</v>
      </c>
      <c r="C56" s="56" t="s">
        <v>203</v>
      </c>
      <c r="F56" s="56" t="s">
        <v>204</v>
      </c>
      <c r="M56" s="56" t="s">
        <v>205</v>
      </c>
      <c r="P56" s="56" t="s">
        <v>206</v>
      </c>
      <c r="Q56" s="56" t="s">
        <v>207</v>
      </c>
      <c r="R56" s="56" t="s">
        <v>208</v>
      </c>
      <c r="S56" s="56" t="s">
        <v>209</v>
      </c>
      <c r="V56" s="56" t="s">
        <v>210</v>
      </c>
      <c r="Z56" s="56" t="s">
        <v>211</v>
      </c>
      <c r="AA56" s="56" t="s">
        <v>212</v>
      </c>
    </row>
    <row r="57" spans="1:27" s="56" customFormat="1">
      <c r="A57" s="61" t="e">
        <f>Dienstreiseabrechnung!#REF!</f>
        <v>#REF!</v>
      </c>
      <c r="B57" s="60" t="e">
        <f>Dienstreiseabrechnung!#REF!</f>
        <v>#REF!</v>
      </c>
      <c r="C57" s="56" t="e">
        <f>B57-A57-1</f>
        <v>#REF!</v>
      </c>
      <c r="F57" s="56" t="e">
        <f>B57-A57+1</f>
        <v>#REF!</v>
      </c>
      <c r="M57" s="59" t="e">
        <f>IF(C57&gt;-0.01,1,0)</f>
        <v>#REF!</v>
      </c>
      <c r="N57" s="59"/>
      <c r="O57" s="59"/>
      <c r="P57" s="59" t="e">
        <f>IF(C57&gt;-0.01,1,0)</f>
        <v>#REF!</v>
      </c>
      <c r="Q57" s="59" t="e">
        <f>IF(M57&gt;0,12,0)</f>
        <v>#REF!</v>
      </c>
      <c r="R57" s="59" t="e">
        <f>IF(P57&gt;0,12,0)</f>
        <v>#REF!</v>
      </c>
      <c r="S57" s="56" t="e">
        <f>IF(C57&gt;0,C57,0)</f>
        <v>#REF!</v>
      </c>
      <c r="V57" s="59">
        <v>24</v>
      </c>
      <c r="W57" s="59"/>
      <c r="X57" s="59"/>
      <c r="Y57" s="59"/>
      <c r="Z57" s="59" t="e">
        <f>S57*V57</f>
        <v>#REF!</v>
      </c>
      <c r="AA57" s="59" t="e">
        <f>Z57</f>
        <v>#REF!</v>
      </c>
    </row>
    <row r="58" spans="1:27" s="56" customFormat="1">
      <c r="A58" s="58"/>
    </row>
    <row r="59" spans="1:27" s="56" customFormat="1">
      <c r="A59" s="58"/>
    </row>
    <row r="60" spans="1:27" s="56" customFormat="1">
      <c r="A60" s="58" t="s">
        <v>213</v>
      </c>
      <c r="B60" s="56" t="s">
        <v>214</v>
      </c>
      <c r="C60" s="56" t="s">
        <v>215</v>
      </c>
      <c r="F60" s="56" t="s">
        <v>216</v>
      </c>
      <c r="L60" s="56" t="s">
        <v>217</v>
      </c>
      <c r="M60" s="56" t="s">
        <v>218</v>
      </c>
    </row>
    <row r="61" spans="1:27" s="56" customFormat="1">
      <c r="A61" s="194" t="e">
        <f>Dienstreiseabrechnung!#REF!-Dienstreiseabrechnung!#REF!</f>
        <v>#REF!</v>
      </c>
      <c r="B61" s="197" t="e">
        <f>A61</f>
        <v>#REF!</v>
      </c>
      <c r="C61" s="56" t="e">
        <f>IF(C57&gt;0,0,1)</f>
        <v>#REF!</v>
      </c>
      <c r="F61" s="56" t="e">
        <f>IF(C61&gt;0,12,0)</f>
        <v>#REF!</v>
      </c>
      <c r="L61" s="56" t="e">
        <f>IF(C57&lt;0,TRUE)</f>
        <v>#REF!</v>
      </c>
      <c r="M61" s="56" t="e">
        <f>IF(B61&gt;0.333,F61,0)</f>
        <v>#REF!</v>
      </c>
      <c r="N61" s="56" t="e">
        <f>IF(L61=TRUE,M61,0)</f>
        <v>#REF!</v>
      </c>
    </row>
    <row r="62" spans="1:27" s="56" customFormat="1">
      <c r="A62" s="195" t="e">
        <f>IF(Dienstreiseabrechnung!#REF!=Dienstreiseabrechnung!#REF!,TRUE,FALSE)</f>
        <v>#REF!</v>
      </c>
    </row>
    <row r="63" spans="1:27" s="56" customFormat="1">
      <c r="A63" s="196" t="e">
        <f>IF(A62=TRUE,A61,0)</f>
        <v>#REF!</v>
      </c>
    </row>
    <row r="64" spans="1:27" s="56" customFormat="1">
      <c r="A64" s="58"/>
    </row>
    <row r="65" spans="1:25" s="56" customFormat="1">
      <c r="A65" s="58" t="s">
        <v>219</v>
      </c>
    </row>
    <row r="66" spans="1:25" s="56" customFormat="1">
      <c r="A66" s="58"/>
    </row>
    <row r="67" spans="1:25" s="56" customFormat="1">
      <c r="A67" s="57" t="e">
        <f>Dienstreiseabrechnung!#REF!-Dienstreiseabrechnung!#REF!+1</f>
        <v>#REF!</v>
      </c>
      <c r="B67" s="56" t="s">
        <v>220</v>
      </c>
    </row>
    <row r="68" spans="1:25" s="54" customFormat="1">
      <c r="A68" s="55" t="e">
        <f>A67-2</f>
        <v>#REF!</v>
      </c>
      <c r="B68" s="54" t="s">
        <v>221</v>
      </c>
    </row>
    <row r="71" spans="1:25">
      <c r="A71" s="66" t="b">
        <v>0</v>
      </c>
      <c r="B71" s="67" t="s">
        <v>222</v>
      </c>
    </row>
    <row r="72" spans="1:25">
      <c r="A72" t="b">
        <v>0</v>
      </c>
      <c r="B72" s="67" t="s">
        <v>223</v>
      </c>
    </row>
    <row r="74" spans="1:25">
      <c r="A74" s="33" t="s">
        <v>224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32"/>
    </row>
    <row r="75" spans="1:25" s="40" customFormat="1" ht="75">
      <c r="A75" s="64" t="s">
        <v>225</v>
      </c>
      <c r="B75" s="43" t="s">
        <v>226</v>
      </c>
      <c r="C75" s="43" t="s">
        <v>227</v>
      </c>
      <c r="D75" s="44"/>
      <c r="E75" s="44"/>
      <c r="F75" s="40" t="s">
        <v>228</v>
      </c>
      <c r="K75" s="43" t="s">
        <v>229</v>
      </c>
      <c r="L75" s="44" t="s">
        <v>230</v>
      </c>
      <c r="M75" s="40" t="s">
        <v>231</v>
      </c>
      <c r="N75" s="40" t="s">
        <v>232</v>
      </c>
      <c r="O75" s="45" t="s">
        <v>233</v>
      </c>
      <c r="P75" s="44" t="s">
        <v>234</v>
      </c>
      <c r="Q75" s="44" t="s">
        <v>235</v>
      </c>
      <c r="R75" s="44" t="s">
        <v>236</v>
      </c>
      <c r="S75" s="43" t="s">
        <v>237</v>
      </c>
      <c r="T75" s="41" t="s">
        <v>238</v>
      </c>
      <c r="U75" s="41" t="s">
        <v>239</v>
      </c>
      <c r="V75" s="41" t="s">
        <v>233</v>
      </c>
      <c r="W75" s="42" t="s">
        <v>240</v>
      </c>
      <c r="X75" s="41"/>
      <c r="Y75" s="41"/>
    </row>
    <row r="76" spans="1:25">
      <c r="A76" s="65">
        <v>24</v>
      </c>
      <c r="B76" s="49">
        <v>-24</v>
      </c>
      <c r="C76" s="49">
        <v>-12</v>
      </c>
      <c r="D76" s="15"/>
      <c r="E76" s="15"/>
      <c r="F76" s="15" t="e">
        <f>Dienstreiseabrechnung!#REF!</f>
        <v>#REF!</v>
      </c>
      <c r="G76" s="15"/>
      <c r="H76" s="15"/>
      <c r="I76" s="15"/>
      <c r="J76" s="15"/>
      <c r="K76" s="49">
        <v>12</v>
      </c>
      <c r="L76" s="15" t="e">
        <f>Dienstreiseabrechnung!#REF!</f>
        <v>#REF!</v>
      </c>
      <c r="M76" t="e">
        <f>IF(L76=K76,TRUE)</f>
        <v>#REF!</v>
      </c>
      <c r="N76" t="e">
        <f>IF(F76&gt;C76,TRUE)</f>
        <v>#REF!</v>
      </c>
      <c r="O76" s="49">
        <v>0</v>
      </c>
      <c r="P76" s="15" t="e">
        <f>IF(M76=FALSE,F12:F76,0)</f>
        <v>#REF!</v>
      </c>
      <c r="Q76" s="15">
        <f>B76-O76</f>
        <v>-24</v>
      </c>
      <c r="R76" s="15" t="e">
        <f>P76</f>
        <v>#REF!</v>
      </c>
      <c r="S76" s="49">
        <v>-12</v>
      </c>
      <c r="T76" s="14" t="e">
        <f>IF(N76=TRUE,F76,C76)</f>
        <v>#REF!</v>
      </c>
      <c r="U76" s="14" t="e">
        <f>IF(M76=TRUE,C76,0)</f>
        <v>#REF!</v>
      </c>
      <c r="V76" s="14" t="e">
        <f>IF(M76=FALSE,O76,F76)</f>
        <v>#REF!</v>
      </c>
      <c r="W76" s="48" t="e">
        <f>IF(M76=TRUE,T76,O76)</f>
        <v>#REF!</v>
      </c>
      <c r="X76" s="14"/>
      <c r="Y76" s="14"/>
    </row>
    <row r="77" spans="1:25">
      <c r="A77" s="65"/>
      <c r="B77" s="47"/>
      <c r="C77" s="47"/>
      <c r="K77" s="47"/>
      <c r="O77" s="47"/>
      <c r="S77" s="47"/>
      <c r="T77" s="13"/>
      <c r="U77" s="13"/>
      <c r="V77" s="13"/>
      <c r="W77" s="46"/>
      <c r="X77" s="13"/>
      <c r="Y77" s="13"/>
    </row>
    <row r="78" spans="1:25" s="40" customFormat="1" ht="60">
      <c r="A78" s="64" t="s">
        <v>241</v>
      </c>
      <c r="B78" s="43" t="s">
        <v>226</v>
      </c>
      <c r="C78" s="43" t="s">
        <v>226</v>
      </c>
      <c r="D78" s="44"/>
      <c r="E78" s="44"/>
      <c r="F78" s="40" t="s">
        <v>228</v>
      </c>
      <c r="K78" s="43" t="s">
        <v>242</v>
      </c>
      <c r="L78" s="44" t="s">
        <v>230</v>
      </c>
      <c r="O78" s="45" t="s">
        <v>233</v>
      </c>
      <c r="P78" s="44" t="s">
        <v>234</v>
      </c>
      <c r="Q78" s="44" t="s">
        <v>243</v>
      </c>
      <c r="S78" s="43"/>
      <c r="T78" s="41"/>
      <c r="U78" s="41"/>
      <c r="V78" s="41"/>
      <c r="W78" s="42"/>
      <c r="X78" s="41"/>
      <c r="Y78" s="41"/>
    </row>
    <row r="79" spans="1:25">
      <c r="A79" s="65">
        <v>24</v>
      </c>
      <c r="B79" s="49">
        <v>-24</v>
      </c>
      <c r="C79" s="49">
        <v>-12</v>
      </c>
      <c r="D79" s="15"/>
      <c r="E79" s="15"/>
      <c r="F79" s="15" t="e">
        <f>Dienstreiseabrechnung!#REF!</f>
        <v>#REF!</v>
      </c>
      <c r="G79" s="15"/>
      <c r="H79" s="15"/>
      <c r="I79" s="15"/>
      <c r="J79" s="15"/>
      <c r="K79" s="49">
        <v>12</v>
      </c>
      <c r="L79" s="15" t="e">
        <f>Dienstreiseabrechnung!#REF!</f>
        <v>#REF!</v>
      </c>
      <c r="M79" t="e">
        <f>IF(L79=K79,TRUE)</f>
        <v>#REF!</v>
      </c>
      <c r="N79" t="e">
        <f>IF(F79&gt;C79,TRUE)</f>
        <v>#REF!</v>
      </c>
      <c r="O79" s="49">
        <v>0</v>
      </c>
      <c r="P79" s="15" t="e">
        <f>IF(M79=FALSE,F18:F79,0)</f>
        <v>#REF!</v>
      </c>
      <c r="Q79" s="15">
        <f>B79-O79</f>
        <v>-24</v>
      </c>
      <c r="R79" s="15" t="e">
        <f>P79</f>
        <v>#REF!</v>
      </c>
      <c r="S79" s="49">
        <v>-12</v>
      </c>
      <c r="T79" s="14" t="e">
        <f>IF(N79=TRUE,F79,C79)</f>
        <v>#REF!</v>
      </c>
      <c r="U79" s="14" t="e">
        <f>IF(M79=TRUE,C79,0)</f>
        <v>#REF!</v>
      </c>
      <c r="V79" s="14" t="e">
        <f>IF(M79=FALSE,O79,C79)</f>
        <v>#REF!</v>
      </c>
      <c r="W79" s="48" t="e">
        <f>IF(M79=TRUE,T79,O79)</f>
        <v>#REF!</v>
      </c>
      <c r="X79" s="14"/>
      <c r="Y79" s="14"/>
    </row>
    <row r="80" spans="1:25">
      <c r="A80" s="65"/>
      <c r="B80" s="49"/>
      <c r="C80" s="49"/>
      <c r="D80" s="15"/>
      <c r="E80" s="15"/>
      <c r="F80" s="15"/>
      <c r="G80" s="15"/>
      <c r="H80" s="15"/>
      <c r="I80" s="15"/>
      <c r="J80" s="15"/>
      <c r="K80" s="49"/>
      <c r="L80" s="15"/>
      <c r="O80" s="49"/>
      <c r="Q80" s="15"/>
      <c r="S80" s="49"/>
      <c r="T80" s="14"/>
      <c r="U80" s="14"/>
      <c r="V80" s="14"/>
      <c r="W80" s="48"/>
      <c r="X80" s="14"/>
      <c r="Y80" s="14"/>
    </row>
    <row r="81" spans="1:25" s="40" customFormat="1" ht="60">
      <c r="A81" s="64" t="s">
        <v>244</v>
      </c>
      <c r="B81" s="43" t="s">
        <v>226</v>
      </c>
      <c r="C81" s="43" t="s">
        <v>226</v>
      </c>
      <c r="D81" s="44" t="s">
        <v>245</v>
      </c>
      <c r="E81" s="44" t="s">
        <v>246</v>
      </c>
      <c r="F81" s="40" t="s">
        <v>228</v>
      </c>
      <c r="K81" s="43" t="s">
        <v>242</v>
      </c>
      <c r="L81" s="44" t="s">
        <v>230</v>
      </c>
      <c r="O81" s="45" t="s">
        <v>233</v>
      </c>
      <c r="P81" s="44" t="s">
        <v>234</v>
      </c>
      <c r="Q81" s="44" t="s">
        <v>243</v>
      </c>
      <c r="S81" s="52"/>
      <c r="T81" s="50"/>
      <c r="U81" s="50"/>
      <c r="V81" s="50"/>
      <c r="W81" s="51"/>
      <c r="X81" s="50"/>
      <c r="Y81" s="50"/>
    </row>
    <row r="82" spans="1:25">
      <c r="A82" s="65">
        <v>24</v>
      </c>
      <c r="B82" s="49">
        <v>-24</v>
      </c>
      <c r="C82" s="49" t="e">
        <f>-24*D82</f>
        <v>#REF!</v>
      </c>
      <c r="D82" s="15" t="e">
        <f>Dienstreiseabrechnung!#REF!</f>
        <v>#REF!</v>
      </c>
      <c r="E82" s="15" t="e">
        <f>D82*B82</f>
        <v>#REF!</v>
      </c>
      <c r="F82" s="15" t="e">
        <f>Dienstreiseabrechnung!#REF!</f>
        <v>#REF!</v>
      </c>
      <c r="G82" s="15"/>
      <c r="H82" s="15"/>
      <c r="I82" s="15"/>
      <c r="J82" s="15"/>
      <c r="K82" s="49" t="e">
        <f>A82*D82</f>
        <v>#REF!</v>
      </c>
      <c r="L82" s="15" t="e">
        <f>Dienstreiseabrechnung!#REF!</f>
        <v>#REF!</v>
      </c>
      <c r="M82" t="e">
        <f>IF(L82=K82,TRUE)</f>
        <v>#REF!</v>
      </c>
      <c r="N82" t="e">
        <f>IF(F82&gt;C82,TRUE)</f>
        <v>#REF!</v>
      </c>
      <c r="O82" s="49">
        <v>0</v>
      </c>
      <c r="P82" s="15" t="e">
        <f>IF(M82=FALSE,F23:F82,0)</f>
        <v>#REF!</v>
      </c>
      <c r="Q82" s="15">
        <f>B82-O82</f>
        <v>-24</v>
      </c>
      <c r="R82" s="15" t="e">
        <f>P82</f>
        <v>#REF!</v>
      </c>
      <c r="S82" s="49">
        <v>-24</v>
      </c>
      <c r="T82" s="14" t="e">
        <f>IF(N82=TRUE,F82,C82)</f>
        <v>#REF!</v>
      </c>
      <c r="U82" s="14" t="e">
        <f>IF(M82=TRUE,C82,0)</f>
        <v>#REF!</v>
      </c>
      <c r="V82" s="14" t="e">
        <f>IF(M82=FALSE,O82,C82)</f>
        <v>#REF!</v>
      </c>
      <c r="W82" s="48" t="e">
        <f>IF(M82=TRUE,T82,O82)</f>
        <v>#REF!</v>
      </c>
      <c r="X82" s="14"/>
      <c r="Y82" s="14"/>
    </row>
    <row r="83" spans="1:25">
      <c r="A83" s="65"/>
      <c r="B83" s="47"/>
      <c r="C83" s="47"/>
      <c r="K83" s="47"/>
      <c r="O83" s="47"/>
      <c r="S83" s="47"/>
      <c r="T83" s="13"/>
      <c r="U83" s="13"/>
      <c r="V83" s="13"/>
      <c r="W83" s="46"/>
      <c r="X83" s="13"/>
      <c r="Y83" s="13"/>
    </row>
    <row r="84" spans="1:25" s="40" customFormat="1" ht="60">
      <c r="A84" s="64" t="s">
        <v>247</v>
      </c>
      <c r="B84" s="43" t="s">
        <v>226</v>
      </c>
      <c r="C84" s="43" t="s">
        <v>226</v>
      </c>
      <c r="D84" s="44"/>
      <c r="E84" s="44"/>
      <c r="F84" s="40" t="s">
        <v>228</v>
      </c>
      <c r="K84" s="43" t="s">
        <v>242</v>
      </c>
      <c r="L84" s="44" t="s">
        <v>230</v>
      </c>
      <c r="O84" s="45" t="s">
        <v>233</v>
      </c>
      <c r="P84" s="44" t="s">
        <v>234</v>
      </c>
      <c r="Q84" s="44" t="s">
        <v>243</v>
      </c>
      <c r="S84" s="43"/>
      <c r="T84" s="41"/>
      <c r="U84" s="41"/>
      <c r="V84" s="41"/>
      <c r="W84" s="42"/>
      <c r="X84" s="41"/>
      <c r="Y84" s="41"/>
    </row>
    <row r="85" spans="1:25">
      <c r="A85" s="39">
        <v>24</v>
      </c>
      <c r="B85" s="36">
        <v>-24</v>
      </c>
      <c r="C85" s="36">
        <v>-12</v>
      </c>
      <c r="D85" s="37"/>
      <c r="E85" s="37"/>
      <c r="F85" s="37" t="e">
        <f>Dienstreiseabrechnung!#REF!</f>
        <v>#REF!</v>
      </c>
      <c r="G85" s="37"/>
      <c r="H85" s="37"/>
      <c r="I85" s="37"/>
      <c r="J85" s="37"/>
      <c r="K85" s="36">
        <v>12</v>
      </c>
      <c r="L85" s="37" t="e">
        <f>Dienstreiseabrechnung!#REF!</f>
        <v>#REF!</v>
      </c>
      <c r="M85" s="38" t="e">
        <f>IF(L85=K85,TRUE)</f>
        <v>#REF!</v>
      </c>
      <c r="N85" s="38" t="e">
        <f>IF(F85&gt;C85,TRUE)</f>
        <v>#REF!</v>
      </c>
      <c r="O85" s="36">
        <v>0</v>
      </c>
      <c r="P85" s="37" t="e">
        <f>IF(M85=FALSE,F26:F85,0)</f>
        <v>#REF!</v>
      </c>
      <c r="Q85" s="37">
        <f>B85-O85</f>
        <v>-24</v>
      </c>
      <c r="R85" s="37" t="e">
        <f>P85</f>
        <v>#REF!</v>
      </c>
      <c r="S85" s="36">
        <v>-12</v>
      </c>
      <c r="T85" s="35" t="e">
        <f>IF(N85=TRUE,F85,C85)</f>
        <v>#REF!</v>
      </c>
      <c r="U85" s="35" t="e">
        <f>IF(M85=TRUE,C85,0)</f>
        <v>#REF!</v>
      </c>
      <c r="V85" s="35" t="e">
        <f>IF(M85=FALSE,O85,C85)</f>
        <v>#REF!</v>
      </c>
      <c r="W85" s="34" t="e">
        <f>IF(M85=TRUE,T85,O85)</f>
        <v>#REF!</v>
      </c>
      <c r="X85" s="14"/>
      <c r="Y85" s="14"/>
    </row>
    <row r="88" spans="1:25">
      <c r="A88" s="68" t="b">
        <v>0</v>
      </c>
      <c r="B88" s="53" t="s">
        <v>248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32"/>
    </row>
    <row r="89" spans="1:25">
      <c r="A89" s="30"/>
      <c r="M89" s="29"/>
    </row>
    <row r="90" spans="1:25">
      <c r="A90" s="69" t="s">
        <v>249</v>
      </c>
      <c r="B90" s="38" t="s">
        <v>250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27"/>
    </row>
    <row r="91" spans="1:25">
      <c r="A91" s="70"/>
    </row>
    <row r="92" spans="1:25">
      <c r="A92" s="71" t="b">
        <v>1</v>
      </c>
      <c r="C92">
        <f>IF(A88=TRUE,B92,0)</f>
        <v>0</v>
      </c>
    </row>
    <row r="93" spans="1:25">
      <c r="A93" s="72"/>
    </row>
    <row r="96" spans="1:25">
      <c r="A96" s="68" t="b">
        <v>1</v>
      </c>
      <c r="B96" s="53">
        <f>IF(A96,C96,"")</f>
        <v>0</v>
      </c>
      <c r="C96" s="53"/>
      <c r="D96" s="53"/>
      <c r="E96" s="53"/>
      <c r="F96" s="32"/>
    </row>
    <row r="97" spans="1:6">
      <c r="A97" s="30"/>
      <c r="B97" t="e">
        <f>Dienstreiseabrechnung!#REF!=FALSE</f>
        <v>#REF!</v>
      </c>
      <c r="F97" s="29"/>
    </row>
    <row r="98" spans="1:6">
      <c r="A98" s="30"/>
      <c r="F98" s="29"/>
    </row>
    <row r="99" spans="1:6">
      <c r="A99" s="39" t="s">
        <v>251</v>
      </c>
      <c r="B99" s="38"/>
      <c r="C99" s="38"/>
      <c r="D99" s="38"/>
      <c r="E99" s="38"/>
      <c r="F99" s="27"/>
    </row>
    <row r="101" spans="1:6">
      <c r="A101" s="33" t="s">
        <v>252</v>
      </c>
      <c r="B101" s="32"/>
    </row>
    <row r="102" spans="1:6">
      <c r="A102" s="30" t="s">
        <v>253</v>
      </c>
      <c r="B102" s="29"/>
    </row>
    <row r="103" spans="1:6">
      <c r="A103" s="30"/>
      <c r="B103" s="29"/>
    </row>
    <row r="104" spans="1:6">
      <c r="A104" s="31">
        <f>Dienstreiseabrechnung!H40</f>
        <v>0</v>
      </c>
      <c r="B104" s="29" t="b">
        <f>IF(A106&gt;0,Basistabelle!R50=Basistabelle!A106,0)</f>
        <v>0</v>
      </c>
    </row>
    <row r="105" spans="1:6">
      <c r="A105" s="30">
        <v>130</v>
      </c>
      <c r="B105" s="29"/>
    </row>
    <row r="106" spans="1:6">
      <c r="A106" s="28">
        <f>A105-A104</f>
        <v>130</v>
      </c>
      <c r="B106" s="27">
        <f>IF(A106&gt;0,0,A106)</f>
        <v>0</v>
      </c>
    </row>
    <row r="107" spans="1:6">
      <c r="C107" s="13" t="s">
        <v>254</v>
      </c>
    </row>
    <row r="108" spans="1:6" ht="19.5">
      <c r="A108" s="77" t="s">
        <v>255</v>
      </c>
      <c r="B108" s="53"/>
      <c r="C108" s="32"/>
    </row>
    <row r="109" spans="1:6">
      <c r="A109" s="73"/>
      <c r="B109" t="s">
        <v>256</v>
      </c>
      <c r="C109" s="29"/>
    </row>
    <row r="110" spans="1:6">
      <c r="A110" s="30"/>
      <c r="C110" s="29"/>
    </row>
    <row r="111" spans="1:6">
      <c r="A111" s="74">
        <f>Dienstreiseabrechnung!H29-Dienstreiseabrechnung!H27</f>
        <v>0</v>
      </c>
      <c r="B111" t="s">
        <v>257</v>
      </c>
      <c r="C111" s="75" t="e">
        <f>Dienstreiseabrechnung!#REF!</f>
        <v>#REF!</v>
      </c>
      <c r="D111" s="15"/>
      <c r="E111" s="15"/>
    </row>
    <row r="112" spans="1:6">
      <c r="A112" s="76">
        <f>A111</f>
        <v>0</v>
      </c>
      <c r="B112" t="s">
        <v>258</v>
      </c>
      <c r="C112" s="29"/>
    </row>
    <row r="113" spans="1:4">
      <c r="A113" s="76"/>
      <c r="C113" s="29"/>
    </row>
    <row r="114" spans="1:4">
      <c r="A114" s="76" t="e">
        <f>Dienstreiseabrechnung!#REF!</f>
        <v>#REF!</v>
      </c>
      <c r="B114" t="e">
        <f>IF(A114=0,0,1)</f>
        <v>#REF!</v>
      </c>
      <c r="C114" t="s">
        <v>259</v>
      </c>
    </row>
    <row r="115" spans="1:4">
      <c r="A115" s="76" t="e">
        <f>Dienstreiseabrechnung!#REF!</f>
        <v>#REF!</v>
      </c>
      <c r="B115" t="e">
        <f>IF(A115=0,0,1)</f>
        <v>#REF!</v>
      </c>
      <c r="C115" t="s">
        <v>259</v>
      </c>
    </row>
    <row r="116" spans="1:4">
      <c r="A116" s="76"/>
      <c r="B116" t="e">
        <f>SUM(B114:B115)</f>
        <v>#REF!</v>
      </c>
      <c r="C116" t="s">
        <v>260</v>
      </c>
    </row>
    <row r="117" spans="1:4">
      <c r="A117" s="30"/>
      <c r="C117" s="29"/>
    </row>
    <row r="118" spans="1:4">
      <c r="A118" s="30" t="s">
        <v>261</v>
      </c>
      <c r="C118" s="29"/>
    </row>
    <row r="119" spans="1:4">
      <c r="A119" s="31" t="e">
        <f>Dienstreiseabrechnung!#REF!+Dienstreiseabrechnung!#REF!+Dienstreiseabrechnung!#REF!</f>
        <v>#REF!</v>
      </c>
      <c r="B119" t="e">
        <f>IF(B114=TRUE,A119,0)</f>
        <v>#REF!</v>
      </c>
      <c r="C119" s="29" t="s">
        <v>262</v>
      </c>
    </row>
    <row r="120" spans="1:4">
      <c r="A120" s="31"/>
      <c r="C120" s="29"/>
    </row>
    <row r="121" spans="1:4">
      <c r="A121" s="31" t="e">
        <f>IF($B$116=0,Dienstreiseabrechnung!#REF!)</f>
        <v>#REF!</v>
      </c>
      <c r="B121" t="e">
        <f>-(A121/4.8)</f>
        <v>#REF!</v>
      </c>
      <c r="C121" s="29" t="s">
        <v>263</v>
      </c>
    </row>
    <row r="122" spans="1:4">
      <c r="A122" s="31" t="e">
        <f>IF($B$116=0,Dienstreiseabrechnung!#REF!)</f>
        <v>#REF!</v>
      </c>
      <c r="B122" t="e">
        <f>-(A122/9.6)</f>
        <v>#REF!</v>
      </c>
      <c r="C122" s="29" t="s">
        <v>263</v>
      </c>
    </row>
    <row r="123" spans="1:4">
      <c r="A123" s="31" t="e">
        <f>IF($B$116=0,Dienstreiseabrechnung!#REF!)</f>
        <v>#REF!</v>
      </c>
      <c r="B123" t="e">
        <f>-(A123/9.6)</f>
        <v>#REF!</v>
      </c>
      <c r="C123" s="29" t="s">
        <v>263</v>
      </c>
    </row>
    <row r="124" spans="1:4">
      <c r="A124" s="31"/>
      <c r="B124" t="e">
        <f>Dienstreiseabrechnung!#REF!+Dienstreiseabrechnung!#REF!+Dienstreiseabrechnung!#REF!+Dienstreiseabrechnung!#REF!+Dienstreiseabrechnung!#REF!+Dienstreiseabrechnung!#REF!</f>
        <v>#REF!</v>
      </c>
      <c r="C124" s="29"/>
    </row>
    <row r="125" spans="1:4">
      <c r="A125" s="30"/>
      <c r="B125" t="e">
        <f>SUM(B121:B123)+B124</f>
        <v>#REF!</v>
      </c>
      <c r="C125" s="29"/>
    </row>
    <row r="126" spans="1:4">
      <c r="A126" s="39" t="str">
        <f>IF(AND(A88=TRUE),A119&lt;24,"JA")</f>
        <v>JA</v>
      </c>
      <c r="B126" s="38">
        <f>IF(A126=TRUE,A119,0)</f>
        <v>0</v>
      </c>
      <c r="C126" s="27" t="e">
        <f>B125+C176</f>
        <v>#REF!</v>
      </c>
      <c r="D126" t="s">
        <v>264</v>
      </c>
    </row>
    <row r="128" spans="1:4">
      <c r="A128" t="b">
        <v>0</v>
      </c>
    </row>
    <row r="129" spans="1:2">
      <c r="A129" s="68" t="s">
        <v>265</v>
      </c>
      <c r="B129" s="32"/>
    </row>
    <row r="130" spans="1:2">
      <c r="A130" s="30" t="b">
        <v>0</v>
      </c>
      <c r="B130" s="29">
        <f>IF(A130,1,0)</f>
        <v>0</v>
      </c>
    </row>
    <row r="131" spans="1:2">
      <c r="A131" s="30" t="b">
        <v>0</v>
      </c>
      <c r="B131" s="29">
        <f t="shared" ref="B131:B144" si="0">IF(A131,1,0)</f>
        <v>0</v>
      </c>
    </row>
    <row r="132" spans="1:2">
      <c r="A132" s="30" t="b">
        <v>0</v>
      </c>
      <c r="B132" s="29">
        <f t="shared" si="0"/>
        <v>0</v>
      </c>
    </row>
    <row r="133" spans="1:2">
      <c r="A133" s="30"/>
      <c r="B133" s="29"/>
    </row>
    <row r="134" spans="1:2">
      <c r="A134" s="30" t="b">
        <v>0</v>
      </c>
      <c r="B134" s="29">
        <f t="shared" si="0"/>
        <v>0</v>
      </c>
    </row>
    <row r="135" spans="1:2">
      <c r="A135" s="30" t="b">
        <v>0</v>
      </c>
      <c r="B135" s="29">
        <f t="shared" si="0"/>
        <v>0</v>
      </c>
    </row>
    <row r="136" spans="1:2">
      <c r="A136" s="30" t="b">
        <v>1</v>
      </c>
      <c r="B136" s="29">
        <f t="shared" si="0"/>
        <v>1</v>
      </c>
    </row>
    <row r="137" spans="1:2">
      <c r="A137" s="30"/>
      <c r="B137" s="29"/>
    </row>
    <row r="138" spans="1:2">
      <c r="A138" s="30" t="b">
        <v>0</v>
      </c>
      <c r="B138" s="29">
        <f t="shared" si="0"/>
        <v>0</v>
      </c>
    </row>
    <row r="139" spans="1:2">
      <c r="A139" s="30" t="b">
        <v>0</v>
      </c>
      <c r="B139" s="29">
        <f t="shared" si="0"/>
        <v>0</v>
      </c>
    </row>
    <row r="140" spans="1:2">
      <c r="A140" s="30" t="b">
        <v>0</v>
      </c>
      <c r="B140" s="29">
        <f t="shared" si="0"/>
        <v>0</v>
      </c>
    </row>
    <row r="141" spans="1:2">
      <c r="A141" s="30"/>
      <c r="B141" s="29"/>
    </row>
    <row r="142" spans="1:2">
      <c r="A142" s="30" t="b">
        <v>0</v>
      </c>
      <c r="B142" s="29">
        <f t="shared" si="0"/>
        <v>0</v>
      </c>
    </row>
    <row r="143" spans="1:2">
      <c r="A143" s="30" t="b">
        <v>0</v>
      </c>
      <c r="B143" s="29">
        <f t="shared" si="0"/>
        <v>0</v>
      </c>
    </row>
    <row r="144" spans="1:2">
      <c r="A144" s="39" t="b">
        <v>1</v>
      </c>
      <c r="B144" s="27">
        <f t="shared" si="0"/>
        <v>1</v>
      </c>
    </row>
    <row r="146" spans="1:3">
      <c r="A146" s="92" t="s">
        <v>266</v>
      </c>
    </row>
    <row r="147" spans="1:3">
      <c r="C147" t="s">
        <v>267</v>
      </c>
    </row>
    <row r="148" spans="1:3">
      <c r="C148" t="s">
        <v>268</v>
      </c>
    </row>
    <row r="149" spans="1:3">
      <c r="A149" s="92"/>
      <c r="C149" s="93" t="s">
        <v>269</v>
      </c>
    </row>
    <row r="150" spans="1:3">
      <c r="A150" t="s">
        <v>270</v>
      </c>
      <c r="B150" t="e">
        <f>IF(Dienstreiseabrechnung!#REF!&lt;0,Dienstreiseabrechnung!#REF!,)</f>
        <v>#REF!</v>
      </c>
      <c r="C150" t="e">
        <f>-(B150/4.8)</f>
        <v>#REF!</v>
      </c>
    </row>
    <row r="151" spans="1:3">
      <c r="A151" t="s">
        <v>271</v>
      </c>
      <c r="B151" t="e">
        <f>IF(Dienstreiseabrechnung!#REF!&lt;0,Dienstreiseabrechnung!#REF!,)</f>
        <v>#REF!</v>
      </c>
      <c r="C151" t="e">
        <f>-(B151/9.6)</f>
        <v>#REF!</v>
      </c>
    </row>
    <row r="152" spans="1:3">
      <c r="A152" t="s">
        <v>272</v>
      </c>
      <c r="B152" t="e">
        <f>IF(Dienstreiseabrechnung!#REF!&lt;0,Dienstreiseabrechnung!#REF!,)</f>
        <v>#REF!</v>
      </c>
      <c r="C152" t="e">
        <f>-(B152/9.6)</f>
        <v>#REF!</v>
      </c>
    </row>
    <row r="156" spans="1:3">
      <c r="C156" t="s">
        <v>273</v>
      </c>
    </row>
    <row r="157" spans="1:3">
      <c r="A157" t="s">
        <v>198</v>
      </c>
      <c r="C157" t="s">
        <v>268</v>
      </c>
    </row>
    <row r="158" spans="1:3">
      <c r="A158" t="s">
        <v>270</v>
      </c>
      <c r="B158" t="e">
        <f>IF(Dienstreiseabrechnung!#REF!&lt;0,Dienstreiseabrechnung!#REF!,)</f>
        <v>#REF!</v>
      </c>
      <c r="C158" t="e">
        <f>-(B158/4.8)</f>
        <v>#REF!</v>
      </c>
    </row>
    <row r="159" spans="1:3">
      <c r="A159" t="s">
        <v>271</v>
      </c>
      <c r="B159" t="e">
        <f>IF(Dienstreiseabrechnung!#REF!&lt;0,Dienstreiseabrechnung!#REF!,)</f>
        <v>#REF!</v>
      </c>
      <c r="C159" t="e">
        <f>-(B159/9.6)</f>
        <v>#REF!</v>
      </c>
    </row>
    <row r="160" spans="1:3">
      <c r="A160" t="s">
        <v>272</v>
      </c>
      <c r="B160" t="e">
        <f>IF(Dienstreiseabrechnung!#REF!&lt;0,Dienstreiseabrechnung!#REF!,)</f>
        <v>#REF!</v>
      </c>
      <c r="C160" t="e">
        <f>-(B160/9.6)</f>
        <v>#REF!</v>
      </c>
    </row>
    <row r="162" spans="1:4">
      <c r="A162" t="s">
        <v>274</v>
      </c>
      <c r="C162" t="s">
        <v>268</v>
      </c>
    </row>
    <row r="163" spans="1:4">
      <c r="A163" t="s">
        <v>270</v>
      </c>
      <c r="B163" t="e">
        <f>IF(Dienstreiseabrechnung!#REF!&lt;0,Dienstreiseabrechnung!#REF!,)</f>
        <v>#REF!</v>
      </c>
      <c r="C163" t="e">
        <f>-(B163/4.8)</f>
        <v>#REF!</v>
      </c>
    </row>
    <row r="164" spans="1:4">
      <c r="A164" t="s">
        <v>271</v>
      </c>
      <c r="B164" t="e">
        <f>IF(Dienstreiseabrechnung!#REF!&lt;0,Dienstreiseabrechnung!#REF!,)</f>
        <v>#REF!</v>
      </c>
      <c r="C164" t="e">
        <f>-(B164/9.6)</f>
        <v>#REF!</v>
      </c>
    </row>
    <row r="165" spans="1:4">
      <c r="A165" t="s">
        <v>272</v>
      </c>
      <c r="B165" t="e">
        <f>IF(Dienstreiseabrechnung!#REF!&lt;0,Dienstreiseabrechnung!#REF!,)</f>
        <v>#REF!</v>
      </c>
      <c r="C165" t="e">
        <f>-(B165/9.6)</f>
        <v>#REF!</v>
      </c>
    </row>
    <row r="167" spans="1:4">
      <c r="A167" t="s">
        <v>199</v>
      </c>
      <c r="C167" t="s">
        <v>268</v>
      </c>
    </row>
    <row r="168" spans="1:4">
      <c r="A168" t="s">
        <v>270</v>
      </c>
      <c r="B168" t="e">
        <f>IF(Dienstreiseabrechnung!#REF!&lt;0,Dienstreiseabrechnung!#REF!,)</f>
        <v>#REF!</v>
      </c>
      <c r="C168" t="e">
        <f>-(B168/4.8)</f>
        <v>#REF!</v>
      </c>
    </row>
    <row r="169" spans="1:4">
      <c r="A169" t="s">
        <v>271</v>
      </c>
      <c r="B169" t="e">
        <f>IF(Dienstreiseabrechnung!#REF!&lt;0,Dienstreiseabrechnung!#REF!,)</f>
        <v>#REF!</v>
      </c>
      <c r="C169" t="e">
        <f>-(B169/9.6)</f>
        <v>#REF!</v>
      </c>
    </row>
    <row r="170" spans="1:4">
      <c r="A170" t="s">
        <v>272</v>
      </c>
      <c r="B170" t="e">
        <f>IF(Dienstreiseabrechnung!#REF!&lt;0,Dienstreiseabrechnung!#REF!,)</f>
        <v>#REF!</v>
      </c>
      <c r="C170" t="e">
        <f>-(B170/9.6)</f>
        <v>#REF!</v>
      </c>
    </row>
    <row r="172" spans="1:4">
      <c r="A172" s="98" t="s">
        <v>275</v>
      </c>
      <c r="B172" s="53"/>
      <c r="C172" s="32"/>
      <c r="D172" t="s">
        <v>276</v>
      </c>
    </row>
    <row r="173" spans="1:4">
      <c r="A173" s="65" t="s">
        <v>270</v>
      </c>
      <c r="B173" s="13" t="e">
        <f>B150+B158+B163+B168</f>
        <v>#REF!</v>
      </c>
      <c r="C173" s="94" t="e">
        <f>C150+C158+C163+C168</f>
        <v>#REF!</v>
      </c>
    </row>
    <row r="174" spans="1:4">
      <c r="A174" s="65" t="s">
        <v>271</v>
      </c>
      <c r="B174" s="13" t="e">
        <f t="shared" ref="B174:C175" si="1">B151+B159+B164+B169</f>
        <v>#REF!</v>
      </c>
      <c r="C174" s="94" t="e">
        <f t="shared" si="1"/>
        <v>#REF!</v>
      </c>
    </row>
    <row r="175" spans="1:4">
      <c r="A175" s="95" t="s">
        <v>272</v>
      </c>
      <c r="B175" s="96" t="e">
        <f t="shared" si="1"/>
        <v>#REF!</v>
      </c>
      <c r="C175" s="97" t="e">
        <f t="shared" si="1"/>
        <v>#REF!</v>
      </c>
    </row>
    <row r="176" spans="1:4">
      <c r="C176" t="e">
        <f>SUM(C173:C175)</f>
        <v>#REF!</v>
      </c>
      <c r="D176" t="s">
        <v>277</v>
      </c>
    </row>
    <row r="178" spans="1:17">
      <c r="A178" s="13" t="s">
        <v>278</v>
      </c>
    </row>
    <row r="179" spans="1:17" ht="15.75" thickBot="1">
      <c r="A179">
        <f>IF(Basistabelle!A33=0,0,1)</f>
        <v>1</v>
      </c>
    </row>
    <row r="180" spans="1:17" ht="15.75" thickBot="1">
      <c r="A180" s="100" t="str">
        <f>IF(AND(A182=FALSE,A71=TRUE),"Bitte Begründung für Nutzung des eigenen Kfz angeben (erhebliches dienstliches Interesse)"," ")</f>
        <v xml:space="preserve"> </v>
      </c>
      <c r="B180" t="s">
        <v>279</v>
      </c>
    </row>
    <row r="182" spans="1:17">
      <c r="A182" t="b">
        <f>ISTEXT(#REF!)</f>
        <v>0</v>
      </c>
      <c r="B182" t="s">
        <v>280</v>
      </c>
    </row>
    <row r="185" spans="1:17">
      <c r="A185" t="s">
        <v>281</v>
      </c>
      <c r="K185" t="s">
        <v>282</v>
      </c>
    </row>
    <row r="186" spans="1:17">
      <c r="G186" t="s">
        <v>283</v>
      </c>
      <c r="H186" t="s">
        <v>284</v>
      </c>
      <c r="I186" t="s">
        <v>285</v>
      </c>
      <c r="J186" t="s">
        <v>286</v>
      </c>
    </row>
    <row r="187" spans="1:17">
      <c r="A187" t="e">
        <f>IF(Dienstreiseabrechnung!#REF!=Dienstreiseabrechnung!#REF!,TRUE,FALSE)</f>
        <v>#REF!</v>
      </c>
      <c r="B187" s="68" t="s">
        <v>287</v>
      </c>
      <c r="C187" s="32" t="e">
        <f>IF(Dienstreiseabrechnung!#REF!&lt;0,FALSE,TRUE)</f>
        <v>#REF!</v>
      </c>
      <c r="D187" s="68" t="s">
        <v>288</v>
      </c>
      <c r="E187" s="32" t="e">
        <f>IF(A187=C187,TRUE,FALSE)</f>
        <v>#REF!</v>
      </c>
      <c r="F187" t="s">
        <v>289</v>
      </c>
      <c r="G187" t="e">
        <f>IF(Dienstreiseabrechnung!#REF!&lt;0,TRUE,FALSE)</f>
        <v>#REF!</v>
      </c>
      <c r="H187" t="e">
        <f>IF(AND(A187=TRUE,E187=FALSE),TRUE,FALSE)</f>
        <v>#REF!</v>
      </c>
      <c r="I187" s="47" t="e">
        <f>IF(AND(A187=FALSE,G187=TRUE),Q187," ")</f>
        <v>#REF!</v>
      </c>
      <c r="J187" s="47" t="e">
        <f>IF(H187=TRUE,L187," ")</f>
        <v>#REF!</v>
      </c>
      <c r="K187" s="73" t="e">
        <f>IF(E187=FALSE,L187," ")</f>
        <v>#REF!</v>
      </c>
      <c r="L187" t="s">
        <v>290</v>
      </c>
      <c r="Q187" t="s">
        <v>291</v>
      </c>
    </row>
    <row r="188" spans="1:17">
      <c r="A188" t="e">
        <f>IF(Dienstreiseabrechnung!#REF!=Dienstreiseabrechnung!#REF!,TRUE,FALSE)</f>
        <v>#REF!</v>
      </c>
      <c r="B188" s="30" t="s">
        <v>287</v>
      </c>
      <c r="C188" s="29" t="e">
        <f>IF(Dienstreiseabrechnung!#REF!&lt;0,FALSE,TRUE)</f>
        <v>#REF!</v>
      </c>
      <c r="D188" s="30" t="s">
        <v>288</v>
      </c>
      <c r="E188" s="29" t="e">
        <f t="shared" ref="E188:E189" si="2">IF(A188=C188,TRUE,FALSE)</f>
        <v>#REF!</v>
      </c>
      <c r="F188" t="s">
        <v>289</v>
      </c>
      <c r="G188" t="e">
        <f>IF(Dienstreiseabrechnung!#REF!&lt;0,TRUE,FALSE)</f>
        <v>#REF!</v>
      </c>
      <c r="H188" t="e">
        <f t="shared" ref="H188:H189" si="3">IF(AND(A188=TRUE,E188=FALSE),TRUE,FALSE)</f>
        <v>#REF!</v>
      </c>
      <c r="I188" s="47" t="e">
        <f t="shared" ref="I188:I189" si="4">IF(AND(A188=FALSE,G188=TRUE),Q188," ")</f>
        <v>#REF!</v>
      </c>
      <c r="J188" s="47" t="e">
        <f>IF(H188=TRUE,L188," ")</f>
        <v>#REF!</v>
      </c>
      <c r="K188" s="73" t="e">
        <f>IF(E188=FALSE,L188," ")</f>
        <v>#REF!</v>
      </c>
      <c r="L188" t="s">
        <v>290</v>
      </c>
      <c r="Q188" t="s">
        <v>291</v>
      </c>
    </row>
    <row r="189" spans="1:17">
      <c r="A189" t="e">
        <f>IF(Dienstreiseabrechnung!#REF!=Dienstreiseabrechnung!#REF!,TRUE,FALSE)</f>
        <v>#REF!</v>
      </c>
      <c r="B189" s="39" t="s">
        <v>287</v>
      </c>
      <c r="C189" s="27" t="e">
        <f>IF(Dienstreiseabrechnung!#REF!&lt;0,FALSE,TRUE)</f>
        <v>#REF!</v>
      </c>
      <c r="D189" s="39" t="s">
        <v>288</v>
      </c>
      <c r="E189" s="27" t="e">
        <f t="shared" si="2"/>
        <v>#REF!</v>
      </c>
      <c r="F189" t="s">
        <v>289</v>
      </c>
      <c r="G189" t="e">
        <f>IF(Dienstreiseabrechnung!#REF!&lt;0,TRUE,FALSE)</f>
        <v>#REF!</v>
      </c>
      <c r="H189" t="e">
        <f t="shared" si="3"/>
        <v>#REF!</v>
      </c>
      <c r="I189" s="47" t="e">
        <f t="shared" si="4"/>
        <v>#REF!</v>
      </c>
      <c r="J189" s="47" t="e">
        <f>IF(H189=TRUE,L189," ")</f>
        <v>#REF!</v>
      </c>
      <c r="K189" s="73" t="e">
        <f>IF(E189=FALSE,L189," ")</f>
        <v>#REF!</v>
      </c>
      <c r="L189" t="s">
        <v>290</v>
      </c>
      <c r="Q189" t="s">
        <v>291</v>
      </c>
    </row>
    <row r="190" spans="1:17">
      <c r="N190" t="str">
        <f>IF(A190=C190," ",D196)</f>
        <v xml:space="preserve"> </v>
      </c>
    </row>
    <row r="191" spans="1:17">
      <c r="K191" t="e">
        <f>IF(E187=FALSE,D194," ")</f>
        <v>#REF!</v>
      </c>
    </row>
    <row r="192" spans="1:17">
      <c r="A192" t="e">
        <f>IF(Dienstreiseabrechnung!#REF!=Dienstreiseabrechnung!#REF!,TRUE,FALSE)</f>
        <v>#REF!</v>
      </c>
      <c r="B192" s="68" t="s">
        <v>287</v>
      </c>
      <c r="C192" s="32" t="e">
        <f>IF(Dienstreiseabrechnung!#REF!&lt;0,FALSE,TRUE)</f>
        <v>#REF!</v>
      </c>
      <c r="D192" s="68" t="s">
        <v>288</v>
      </c>
      <c r="E192" s="32" t="e">
        <f>IF(A192=C192,TRUE,FALSE)</f>
        <v>#REF!</v>
      </c>
      <c r="F192" t="s">
        <v>289</v>
      </c>
      <c r="G192" t="e">
        <f>IF(Dienstreiseabrechnung!#REF!&lt;0,TRUE,FALSE)</f>
        <v>#REF!</v>
      </c>
      <c r="H192" t="e">
        <f>IF(AND(A192=TRUE,E192=FALSE),TRUE,FALSE)</f>
        <v>#REF!</v>
      </c>
      <c r="I192" s="47" t="e">
        <f>IF(AND(A192=FALSE,G192=TRUE),Q192," ")</f>
        <v>#REF!</v>
      </c>
      <c r="J192" s="47" t="e">
        <f>IF(H192=TRUE,L192," ")</f>
        <v>#REF!</v>
      </c>
      <c r="K192" s="73" t="e">
        <f>IF(E192=FALSE,L192," ")</f>
        <v>#REF!</v>
      </c>
      <c r="L192" t="s">
        <v>290</v>
      </c>
      <c r="Q192" t="s">
        <v>291</v>
      </c>
    </row>
    <row r="193" spans="1:17">
      <c r="A193" t="e">
        <f>IF(Dienstreiseabrechnung!#REF!=Dienstreiseabrechnung!#REF!,TRUE,FALSE)</f>
        <v>#REF!</v>
      </c>
      <c r="B193" s="30" t="s">
        <v>287</v>
      </c>
      <c r="C193" s="29" t="e">
        <f>IF(Dienstreiseabrechnung!#REF!&lt;0,FALSE,TRUE)</f>
        <v>#REF!</v>
      </c>
      <c r="D193" s="30" t="s">
        <v>288</v>
      </c>
      <c r="E193" s="29" t="e">
        <f t="shared" ref="E193:E194" si="5">IF(A193=C193,TRUE,FALSE)</f>
        <v>#REF!</v>
      </c>
      <c r="F193" t="s">
        <v>289</v>
      </c>
      <c r="G193" t="e">
        <f>IF(Dienstreiseabrechnung!#REF!&lt;0,TRUE,FALSE)</f>
        <v>#REF!</v>
      </c>
      <c r="H193" t="e">
        <f t="shared" ref="H193:H194" si="6">IF(AND(A193=TRUE,E193=FALSE),TRUE,FALSE)</f>
        <v>#REF!</v>
      </c>
      <c r="I193" s="47" t="e">
        <f t="shared" ref="I193:I194" si="7">IF(AND(A193=FALSE,G193=TRUE),Q193," ")</f>
        <v>#REF!</v>
      </c>
      <c r="J193" s="47" t="e">
        <f>IF(H193=TRUE,L193," ")</f>
        <v>#REF!</v>
      </c>
      <c r="K193" s="73" t="e">
        <f>IF(E193=FALSE,L193," ")</f>
        <v>#REF!</v>
      </c>
      <c r="L193" t="s">
        <v>290</v>
      </c>
      <c r="Q193" t="s">
        <v>291</v>
      </c>
    </row>
    <row r="194" spans="1:17">
      <c r="A194" t="e">
        <f>IF(Dienstreiseabrechnung!#REF!=Dienstreiseabrechnung!#REF!,TRUE,FALSE)</f>
        <v>#REF!</v>
      </c>
      <c r="B194" s="39" t="s">
        <v>287</v>
      </c>
      <c r="C194" s="27" t="e">
        <f>IF(Dienstreiseabrechnung!#REF!&lt;0,FALSE,TRUE)</f>
        <v>#REF!</v>
      </c>
      <c r="D194" s="39" t="s">
        <v>288</v>
      </c>
      <c r="E194" s="27" t="e">
        <f t="shared" si="5"/>
        <v>#REF!</v>
      </c>
      <c r="F194" t="s">
        <v>289</v>
      </c>
      <c r="G194" t="e">
        <f>IF(Dienstreiseabrechnung!#REF!&lt;0,TRUE,FALSE)</f>
        <v>#REF!</v>
      </c>
      <c r="H194" t="e">
        <f t="shared" si="6"/>
        <v>#REF!</v>
      </c>
      <c r="I194" s="47" t="e">
        <f t="shared" si="7"/>
        <v>#REF!</v>
      </c>
      <c r="J194" s="47" t="e">
        <f>IF(H194=TRUE,L194," ")</f>
        <v>#REF!</v>
      </c>
      <c r="K194" s="73" t="e">
        <f>IF(E194=FALSE,L194," ")</f>
        <v>#REF!</v>
      </c>
      <c r="L194" t="s">
        <v>290</v>
      </c>
      <c r="Q194" t="s">
        <v>291</v>
      </c>
    </row>
    <row r="197" spans="1:17">
      <c r="A197" t="e">
        <f>IF(Dienstreiseabrechnung!#REF!=Dienstreiseabrechnung!#REF!,TRUE,FALSE)</f>
        <v>#REF!</v>
      </c>
      <c r="B197" s="68" t="s">
        <v>287</v>
      </c>
      <c r="C197" s="32" t="e">
        <f>IF(Dienstreiseabrechnung!#REF!&lt;0,FALSE,TRUE)</f>
        <v>#REF!</v>
      </c>
      <c r="D197" s="68" t="s">
        <v>288</v>
      </c>
      <c r="E197" s="32" t="e">
        <f>IF(A197=C197,TRUE,FALSE)</f>
        <v>#REF!</v>
      </c>
      <c r="F197" t="s">
        <v>289</v>
      </c>
      <c r="G197" t="e">
        <f>IF(Dienstreiseabrechnung!#REF!&lt;0,TRUE,FALSE)</f>
        <v>#REF!</v>
      </c>
      <c r="H197" t="e">
        <f>IF(AND(A197=TRUE,E197=FALSE),TRUE,FALSE)</f>
        <v>#REF!</v>
      </c>
      <c r="I197" s="47" t="e">
        <f>IF(AND(A197=FALSE,G197=TRUE),Q197," ")</f>
        <v>#REF!</v>
      </c>
      <c r="J197" s="47" t="e">
        <f>IF(H197=TRUE,L197," ")</f>
        <v>#REF!</v>
      </c>
      <c r="K197" s="73" t="e">
        <f>IF(E197=FALSE,L197," ")</f>
        <v>#REF!</v>
      </c>
      <c r="L197" t="s">
        <v>290</v>
      </c>
      <c r="Q197" t="s">
        <v>291</v>
      </c>
    </row>
    <row r="198" spans="1:17">
      <c r="A198" t="e">
        <f>IF(Dienstreiseabrechnung!#REF!=Dienstreiseabrechnung!#REF!,TRUE,FALSE)</f>
        <v>#REF!</v>
      </c>
      <c r="B198" s="30" t="s">
        <v>287</v>
      </c>
      <c r="C198" s="29" t="e">
        <f>IF(Dienstreiseabrechnung!#REF!&lt;0,FALSE,TRUE)</f>
        <v>#REF!</v>
      </c>
      <c r="D198" s="30" t="s">
        <v>288</v>
      </c>
      <c r="E198" s="29" t="e">
        <f t="shared" ref="E198:E199" si="8">IF(A198=C198,TRUE,FALSE)</f>
        <v>#REF!</v>
      </c>
      <c r="F198" t="s">
        <v>289</v>
      </c>
      <c r="G198" t="e">
        <f>IF(Dienstreiseabrechnung!#REF!&lt;0,TRUE,FALSE)</f>
        <v>#REF!</v>
      </c>
      <c r="H198" t="e">
        <f t="shared" ref="H198:H199" si="9">IF(AND(A198=TRUE,E198=FALSE),TRUE,FALSE)</f>
        <v>#REF!</v>
      </c>
      <c r="I198" s="47" t="e">
        <f t="shared" ref="I198:I199" si="10">IF(AND(A198=FALSE,G198=TRUE),Q198," ")</f>
        <v>#REF!</v>
      </c>
      <c r="J198" s="47" t="e">
        <f>IF(H198=TRUE,L198," ")</f>
        <v>#REF!</v>
      </c>
      <c r="K198" s="73" t="e">
        <f>IF(E198=FALSE,L198," ")</f>
        <v>#REF!</v>
      </c>
      <c r="L198" t="s">
        <v>290</v>
      </c>
      <c r="Q198" t="s">
        <v>291</v>
      </c>
    </row>
    <row r="199" spans="1:17">
      <c r="A199" t="e">
        <f>IF(Dienstreiseabrechnung!#REF!=Dienstreiseabrechnung!#REF!,TRUE,FALSE)</f>
        <v>#REF!</v>
      </c>
      <c r="B199" s="39" t="s">
        <v>287</v>
      </c>
      <c r="C199" s="27" t="e">
        <f>IF(Dienstreiseabrechnung!#REF!&lt;0,FALSE,TRUE)</f>
        <v>#REF!</v>
      </c>
      <c r="D199" s="39" t="s">
        <v>288</v>
      </c>
      <c r="E199" s="27" t="e">
        <f t="shared" si="8"/>
        <v>#REF!</v>
      </c>
      <c r="F199" t="s">
        <v>289</v>
      </c>
      <c r="G199" t="e">
        <f>IF(Dienstreiseabrechnung!#REF!&lt;0,TRUE,FALSE)</f>
        <v>#REF!</v>
      </c>
      <c r="H199" t="e">
        <f t="shared" si="9"/>
        <v>#REF!</v>
      </c>
      <c r="I199" s="47" t="e">
        <f t="shared" si="10"/>
        <v>#REF!</v>
      </c>
      <c r="J199" s="47" t="e">
        <f>IF(H199=TRUE,L199," ")</f>
        <v>#REF!</v>
      </c>
      <c r="K199" s="73" t="e">
        <f>IF(E199=FALSE,L199," ")</f>
        <v>#REF!</v>
      </c>
      <c r="L199" t="s">
        <v>290</v>
      </c>
      <c r="Q199" t="s">
        <v>291</v>
      </c>
    </row>
    <row r="203" spans="1:17">
      <c r="A203" t="s">
        <v>292</v>
      </c>
      <c r="B203" s="70" t="s">
        <v>293</v>
      </c>
      <c r="C203" t="e">
        <f>Dienstreiseabrechnung!#REF!</f>
        <v>#REF!</v>
      </c>
      <c r="D203" t="e">
        <f>IF(C203&gt;0.333,1,0)</f>
        <v>#REF!</v>
      </c>
      <c r="E203" t="s">
        <v>294</v>
      </c>
    </row>
    <row r="204" spans="1:17">
      <c r="B204" s="30" t="s">
        <v>270</v>
      </c>
      <c r="C204" s="32" t="e">
        <f>Dienstreiseabrechnung!#REF!</f>
        <v>#REF!</v>
      </c>
      <c r="D204" t="e">
        <f>C207</f>
        <v>#REF!</v>
      </c>
    </row>
    <row r="205" spans="1:17" ht="15.75" thickBot="1">
      <c r="B205" s="30" t="s">
        <v>271</v>
      </c>
      <c r="C205" s="29" t="e">
        <f>Dienstreiseabrechnung!#REF!</f>
        <v>#REF!</v>
      </c>
      <c r="D205" s="193" t="e">
        <f>SUM(D203:D204)</f>
        <v>#REF!</v>
      </c>
      <c r="E205" t="s">
        <v>295</v>
      </c>
    </row>
    <row r="206" spans="1:17" ht="15.75" thickTop="1">
      <c r="B206" s="39" t="s">
        <v>272</v>
      </c>
      <c r="C206" s="27" t="e">
        <f>Dienstreiseabrechnung!#REF!</f>
        <v>#REF!</v>
      </c>
    </row>
    <row r="207" spans="1:17">
      <c r="C207" t="e">
        <f>SUM(C204:C206)</f>
        <v>#REF!</v>
      </c>
      <c r="D207" t="e">
        <f>C203+D203</f>
        <v>#REF!</v>
      </c>
      <c r="E207" t="s">
        <v>296</v>
      </c>
    </row>
    <row r="209" spans="3:6">
      <c r="D209" t="e">
        <f>D203</f>
        <v>#REF!</v>
      </c>
      <c r="E209" t="s">
        <v>297</v>
      </c>
    </row>
    <row r="210" spans="3:6">
      <c r="C210" t="e">
        <f>IF(D210=0,1,0)</f>
        <v>#REF!</v>
      </c>
      <c r="D210" t="e">
        <f>IF(C203&gt;0.333,1,0)</f>
        <v>#REF!</v>
      </c>
      <c r="E210" t="s">
        <v>298</v>
      </c>
    </row>
    <row r="211" spans="3:6">
      <c r="D211" t="e">
        <f>IF(C207&gt;0,1,0)</f>
        <v>#REF!</v>
      </c>
      <c r="E211" t="s">
        <v>299</v>
      </c>
    </row>
    <row r="212" spans="3:6">
      <c r="D212" t="e">
        <f>IF(C203=0,1,0)</f>
        <v>#REF!</v>
      </c>
      <c r="E212" t="s">
        <v>300</v>
      </c>
    </row>
    <row r="213" spans="3:6">
      <c r="D213" t="e">
        <f>D210+D212</f>
        <v>#REF!</v>
      </c>
      <c r="E213" t="e">
        <f>SUM(D209:D210)</f>
        <v>#REF!</v>
      </c>
    </row>
    <row r="214" spans="3:6">
      <c r="D214" s="73" t="e">
        <f>SUM(Dienstreiseabrechnung!#REF!)</f>
        <v>#REF!</v>
      </c>
      <c r="E214" s="73" t="e">
        <f>IF(Dienstreiseabrechnung!#REF!&gt;0,1,0)</f>
        <v>#REF!</v>
      </c>
    </row>
    <row r="216" spans="3:6">
      <c r="C216" t="s">
        <v>301</v>
      </c>
      <c r="D216" s="47" t="e">
        <f>IF($D$213&gt;0,-$C$204,0)</f>
        <v>#REF!</v>
      </c>
      <c r="E216" t="s">
        <v>270</v>
      </c>
      <c r="F216" t="s">
        <v>302</v>
      </c>
    </row>
    <row r="217" spans="3:6">
      <c r="D217" s="47" t="e">
        <f>IF($D$213&gt;0,-$C$205,0)</f>
        <v>#REF!</v>
      </c>
      <c r="E217" t="s">
        <v>271</v>
      </c>
    </row>
    <row r="218" spans="3:6">
      <c r="D218" s="47" t="e">
        <f>IF($D$213&gt;0,-$C$206,0)</f>
        <v>#REF!</v>
      </c>
      <c r="E218" t="s">
        <v>272</v>
      </c>
    </row>
    <row r="220" spans="3:6">
      <c r="C220" t="s">
        <v>303</v>
      </c>
      <c r="D220" s="47" t="e">
        <f>IF($E$214=0,-$C$204,0)</f>
        <v>#REF!</v>
      </c>
      <c r="E220" t="s">
        <v>270</v>
      </c>
      <c r="F220" t="s">
        <v>302</v>
      </c>
    </row>
    <row r="221" spans="3:6">
      <c r="D221" s="47" t="e">
        <f>IF($E$214=0,-$C$205,0)</f>
        <v>#REF!</v>
      </c>
      <c r="E221" t="s">
        <v>271</v>
      </c>
    </row>
    <row r="222" spans="3:6">
      <c r="D222" s="47" t="e">
        <f>IF($E$214=0,-$C$206,0)</f>
        <v>#REF!</v>
      </c>
      <c r="E222" t="s">
        <v>272</v>
      </c>
    </row>
  </sheetData>
  <sheetProtection selectLockedCells="1" selectUnlockedCells="1"/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/>
  <dimension ref="A1"/>
  <sheetViews>
    <sheetView workbookViewId="0">
      <selection activeCell="E26" sqref="E26"/>
    </sheetView>
  </sheetViews>
  <sheetFormatPr defaultColWidth="11.42578125" defaultRowHeight="1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6"/>
  <dimension ref="A1"/>
  <sheetViews>
    <sheetView workbookViewId="0">
      <selection activeCell="H29" sqref="H29"/>
    </sheetView>
  </sheetViews>
  <sheetFormatPr defaultColWidth="11.42578125" defaultRowHeight="1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/>
  <dimension ref="A1"/>
  <sheetViews>
    <sheetView workbookViewId="0"/>
  </sheetViews>
  <sheetFormatPr defaultColWidth="11.42578125" defaultRowHeight="15"/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ColWidth="11.42578125" defaultRowHeight="15"/>
  <sheetData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11.42578125" defaultRowHeight="1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69D13C2E536CA44863BDDE6FF11A2AB" ma:contentTypeVersion="2" ma:contentTypeDescription="Ein neues Dokument erstellen." ma:contentTypeScope="" ma:versionID="49edadd6be589175cc46de1fcd790b02">
  <xsd:schema xmlns:xsd="http://www.w3.org/2001/XMLSchema" xmlns:xs="http://www.w3.org/2001/XMLSchema" xmlns:p="http://schemas.microsoft.com/office/2006/metadata/properties" xmlns:ns2="3795d4c6-7cac-41d2-aa02-c7197d16165d" targetNamespace="http://schemas.microsoft.com/office/2006/metadata/properties" ma:root="true" ma:fieldsID="95e94c46b7b044a216e17c825dbd99fc" ns2:_="">
    <xsd:import namespace="3795d4c6-7cac-41d2-aa02-c7197d1616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95d4c6-7cac-41d2-aa02-c7197d1616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706F43-06D2-42FB-A19F-0A8935767554}"/>
</file>

<file path=customXml/itemProps2.xml><?xml version="1.0" encoding="utf-8"?>
<ds:datastoreItem xmlns:ds="http://schemas.openxmlformats.org/officeDocument/2006/customXml" ds:itemID="{49E7DE0D-5986-4F94-A560-59D5DCA3F2AE}"/>
</file>

<file path=customXml/itemProps3.xml><?xml version="1.0" encoding="utf-8"?>
<ds:datastoreItem xmlns:ds="http://schemas.openxmlformats.org/officeDocument/2006/customXml" ds:itemID="{0530A80D-2B4B-4F96-B382-EB5D2CAFF2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Hundertmark, Sylvia</dc:creator>
  <cp:keywords/>
  <dc:description/>
  <cp:lastModifiedBy>Hussong, Benjamin</cp:lastModifiedBy>
  <cp:revision/>
  <dcterms:created xsi:type="dcterms:W3CDTF">2018-08-14T06:11:17Z</dcterms:created>
  <dcterms:modified xsi:type="dcterms:W3CDTF">2022-04-06T08:21:59Z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0x010100769D13C2E536CA44863BDDE6FF11A2AB</vt:lpwstr>
  </property>
</Properties>
</file>